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0" yWindow="195" windowWidth="6555" windowHeight="7110"/>
  </bookViews>
  <sheets>
    <sheet name="Näringsrekommendationer" sheetId="312" r:id="rId1"/>
    <sheet name="Foderstat" sheetId="1" r:id="rId2"/>
    <sheet name="6 v före " sheetId="322" r:id="rId3"/>
    <sheet name="2 v före " sheetId="319" r:id="rId4"/>
    <sheet name="Digivning normal" sheetId="326" r:id="rId5"/>
    <sheet name="Digivning hög tillv." sheetId="318" r:id="rId6"/>
    <sheet name="6 v före Bra ens" sheetId="321" r:id="rId7"/>
    <sheet name="2 v före Bra ens" sheetId="316" r:id="rId8"/>
    <sheet name="Digivn hög tillv. bra ens" sheetId="315" r:id="rId9"/>
    <sheet name="Digivning bra ens+ärter " sheetId="323" r:id="rId10"/>
    <sheet name="Blad2" sheetId="331" r:id="rId11"/>
    <sheet name="Blad3" sheetId="332" r:id="rId12"/>
  </sheets>
  <definedNames>
    <definedName name="solver_adj" localSheetId="1" hidden="1">Foderstat!$B$14:$B$26</definedName>
    <definedName name="solver_cvg" localSheetId="1" hidden="1">0.0001</definedName>
    <definedName name="solver_drv" localSheetId="1" hidden="1">1</definedName>
    <definedName name="solver_est" localSheetId="1" hidden="1">1</definedName>
    <definedName name="solver_itr" localSheetId="1" hidden="1">100</definedName>
    <definedName name="solver_lhs1" localSheetId="1" hidden="1">Foderstat!$B$14:$B$26</definedName>
    <definedName name="solver_lhs2" localSheetId="1" hidden="1">Foderstat!$B$14:$B$26</definedName>
    <definedName name="solver_lhs3" localSheetId="1" hidden="1">Foderstat!$B$8:$H$8</definedName>
    <definedName name="solver_lhs4" localSheetId="1" hidden="1">Foderstat!$B$8:$H$8</definedName>
    <definedName name="solver_lhs5" localSheetId="1" hidden="1">Foderstat!$B$14:$B$26</definedName>
    <definedName name="solver_lhs6" localSheetId="1" hidden="1">Foderstat!$F$8</definedName>
    <definedName name="solver_lhs7" localSheetId="1" hidden="1">Foderstat!$G$8</definedName>
    <definedName name="solver_lhs8" localSheetId="1" hidden="1">Foderstat!$B$14:$B$26</definedName>
    <definedName name="solver_lhs9" localSheetId="1" hidden="1">Foderstat!$B$14:$B$26</definedName>
    <definedName name="solver_lin" localSheetId="1" hidden="1">2</definedName>
    <definedName name="solver_neg" localSheetId="1" hidden="1">2</definedName>
    <definedName name="solver_num" localSheetId="1" hidden="1">4</definedName>
    <definedName name="solver_nwt" localSheetId="1" hidden="1">1</definedName>
    <definedName name="solver_opt" localSheetId="1" hidden="1">Foderstat!$I$8</definedName>
    <definedName name="solver_pre" localSheetId="1" hidden="1">0.000001</definedName>
    <definedName name="solver_rel1" localSheetId="1" hidden="1">3</definedName>
    <definedName name="solver_rel2" localSheetId="1" hidden="1">1</definedName>
    <definedName name="solver_rel3" localSheetId="1" hidden="1">3</definedName>
    <definedName name="solver_rel4" localSheetId="1" hidden="1">1</definedName>
    <definedName name="solver_rel5" localSheetId="1" hidden="1">1</definedName>
    <definedName name="solver_rel6" localSheetId="1" hidden="1">3</definedName>
    <definedName name="solver_rel7" localSheetId="1" hidden="1">3</definedName>
    <definedName name="solver_rel8" localSheetId="1" hidden="1">1</definedName>
    <definedName name="solver_rel9" localSheetId="1" hidden="1">1</definedName>
    <definedName name="solver_rhs1" localSheetId="1" hidden="1">Foderstat!$C$14:$C$26</definedName>
    <definedName name="solver_rhs2" localSheetId="1" hidden="1">Foderstat!$D$14:$D$26</definedName>
    <definedName name="solver_rhs3" localSheetId="1" hidden="1">Foderstat!$B$6:$H$6</definedName>
    <definedName name="solver_rhs4" localSheetId="1" hidden="1">Foderstat!$B$7:$H$7</definedName>
    <definedName name="solver_rhs5" localSheetId="1" hidden="1">Foderstat!$D$14:$D$26</definedName>
    <definedName name="solver_rhs6" localSheetId="1" hidden="1">Foderstat!$F$6</definedName>
    <definedName name="solver_rhs7" localSheetId="1" hidden="1">Foderstat!$G$6</definedName>
    <definedName name="solver_rhs8" localSheetId="1" hidden="1">Foderstat!$D$14:$D$26</definedName>
    <definedName name="solver_rhs9" localSheetId="1" hidden="1">Foderstat!$D$14:$D$26</definedName>
    <definedName name="solver_scl" localSheetId="1" hidden="1">2</definedName>
    <definedName name="solver_sho" localSheetId="1" hidden="1">2</definedName>
    <definedName name="solver_tim" localSheetId="1" hidden="1">100</definedName>
    <definedName name="solver_tol" localSheetId="1" hidden="1">0.05</definedName>
    <definedName name="solver_typ" localSheetId="1" hidden="1">2</definedName>
    <definedName name="solver_val" localSheetId="1" hidden="1">0</definedName>
  </definedNames>
  <calcPr calcId="145621"/>
</workbook>
</file>

<file path=xl/calcChain.xml><?xml version="1.0" encoding="utf-8"?>
<calcChain xmlns="http://schemas.openxmlformats.org/spreadsheetml/2006/main">
  <c r="N15" i="322" l="1"/>
  <c r="I8" i="323" l="1"/>
  <c r="H8" i="323"/>
  <c r="G8" i="323"/>
  <c r="F8" i="323"/>
  <c r="E8" i="323"/>
  <c r="D8" i="323"/>
  <c r="C8" i="323"/>
  <c r="B8" i="323"/>
  <c r="N28" i="323"/>
  <c r="N27" i="323"/>
  <c r="N26" i="323"/>
  <c r="N25" i="323"/>
  <c r="N24" i="323"/>
  <c r="N23" i="323"/>
  <c r="N22" i="323"/>
  <c r="N21" i="323"/>
  <c r="N20" i="323"/>
  <c r="N19" i="323"/>
  <c r="N17" i="323"/>
  <c r="N16" i="323"/>
  <c r="N15" i="323"/>
  <c r="N14" i="323"/>
  <c r="I8" i="315"/>
  <c r="H8" i="315"/>
  <c r="G8" i="315"/>
  <c r="F8" i="315"/>
  <c r="E8" i="315"/>
  <c r="D8" i="315"/>
  <c r="C8" i="315"/>
  <c r="B8" i="315"/>
  <c r="N27" i="315"/>
  <c r="N26" i="315"/>
  <c r="N25" i="315"/>
  <c r="N24" i="315"/>
  <c r="N23" i="315"/>
  <c r="N22" i="315"/>
  <c r="N21" i="315"/>
  <c r="N20" i="315"/>
  <c r="N19" i="315"/>
  <c r="N18" i="315"/>
  <c r="N17" i="315"/>
  <c r="N16" i="315"/>
  <c r="N15" i="315"/>
  <c r="N14" i="315"/>
  <c r="I8" i="316"/>
  <c r="H8" i="316"/>
  <c r="G8" i="316"/>
  <c r="F8" i="316"/>
  <c r="E8" i="316"/>
  <c r="D8" i="316"/>
  <c r="C8" i="316"/>
  <c r="B8" i="316"/>
  <c r="N27" i="316"/>
  <c r="N26" i="316"/>
  <c r="N25" i="316"/>
  <c r="N24" i="316"/>
  <c r="N23" i="316"/>
  <c r="N22" i="316"/>
  <c r="N21" i="316"/>
  <c r="N20" i="316"/>
  <c r="N19" i="316"/>
  <c r="N18" i="316"/>
  <c r="N17" i="316"/>
  <c r="N16" i="316"/>
  <c r="N15" i="316"/>
  <c r="N14" i="316"/>
  <c r="I8" i="321"/>
  <c r="H8" i="321"/>
  <c r="G8" i="321"/>
  <c r="F8" i="321"/>
  <c r="E8" i="321"/>
  <c r="D8" i="321"/>
  <c r="C8" i="321"/>
  <c r="B8" i="321"/>
  <c r="N27" i="321"/>
  <c r="N26" i="321"/>
  <c r="N25" i="321"/>
  <c r="N24" i="321"/>
  <c r="N23" i="321"/>
  <c r="N22" i="321"/>
  <c r="N21" i="321"/>
  <c r="N20" i="321"/>
  <c r="N19" i="321"/>
  <c r="N18" i="321"/>
  <c r="N17" i="321"/>
  <c r="N16" i="321"/>
  <c r="N15" i="321"/>
  <c r="N14" i="321"/>
  <c r="I8" i="318"/>
  <c r="H8" i="318"/>
  <c r="G8" i="318"/>
  <c r="F8" i="318"/>
  <c r="E8" i="318"/>
  <c r="D8" i="318"/>
  <c r="C8" i="318"/>
  <c r="B8" i="318"/>
  <c r="N27" i="318"/>
  <c r="N26" i="318"/>
  <c r="N25" i="318"/>
  <c r="N24" i="318"/>
  <c r="N23" i="318"/>
  <c r="N22" i="318"/>
  <c r="N21" i="318"/>
  <c r="N20" i="318"/>
  <c r="N19" i="318"/>
  <c r="N18" i="318"/>
  <c r="N17" i="318"/>
  <c r="N16" i="318"/>
  <c r="N15" i="318"/>
  <c r="N14" i="318"/>
  <c r="I8" i="326"/>
  <c r="H8" i="326"/>
  <c r="H8" i="319"/>
  <c r="G8" i="326"/>
  <c r="F8" i="326"/>
  <c r="E8" i="326"/>
  <c r="D8" i="326"/>
  <c r="C8" i="326"/>
  <c r="B8" i="326"/>
  <c r="I8" i="319"/>
  <c r="C8" i="319"/>
  <c r="E8" i="1"/>
  <c r="N27" i="326"/>
  <c r="N26" i="326"/>
  <c r="N25" i="326"/>
  <c r="N24" i="326"/>
  <c r="N23" i="326"/>
  <c r="N22" i="326"/>
  <c r="N21" i="326"/>
  <c r="N20" i="326"/>
  <c r="N19" i="326"/>
  <c r="N18" i="326"/>
  <c r="N17" i="326"/>
  <c r="N16" i="326"/>
  <c r="N15" i="326"/>
  <c r="N14" i="326"/>
  <c r="F8" i="319"/>
  <c r="G8" i="319"/>
  <c r="E8" i="319"/>
  <c r="B8" i="319"/>
  <c r="G8" i="322"/>
  <c r="C8" i="322"/>
  <c r="H8" i="322"/>
  <c r="F8" i="322"/>
  <c r="E8" i="322"/>
  <c r="D8" i="322"/>
  <c r="B8" i="322"/>
  <c r="I8" i="322"/>
  <c r="B8" i="1"/>
  <c r="C8" i="1"/>
  <c r="D8" i="1"/>
  <c r="F8" i="1"/>
  <c r="G8" i="1"/>
  <c r="H8" i="1"/>
  <c r="I8" i="1"/>
  <c r="N27" i="319"/>
  <c r="N26" i="319"/>
  <c r="N25" i="319"/>
  <c r="N24" i="319"/>
  <c r="N23" i="319"/>
  <c r="N22" i="319"/>
  <c r="N21" i="319"/>
  <c r="N20" i="319"/>
  <c r="N19" i="319"/>
  <c r="N18" i="319"/>
  <c r="N17" i="319"/>
  <c r="N16" i="319"/>
  <c r="N15" i="319"/>
  <c r="N14" i="319"/>
  <c r="N27" i="322"/>
  <c r="N26" i="322"/>
  <c r="N25" i="322"/>
  <c r="N24" i="322"/>
  <c r="N23" i="322"/>
  <c r="N22" i="322"/>
  <c r="N21" i="322"/>
  <c r="N20" i="322"/>
  <c r="N19" i="322"/>
  <c r="N18" i="322"/>
  <c r="N17" i="322"/>
  <c r="N16" i="322"/>
  <c r="F5" i="326" l="1"/>
  <c r="E5" i="326"/>
  <c r="D5" i="326"/>
  <c r="C5" i="326"/>
  <c r="B5" i="326"/>
  <c r="F4" i="326"/>
  <c r="F6" i="326" s="1"/>
  <c r="F7" i="326" s="1"/>
  <c r="E4" i="326"/>
  <c r="D4" i="326"/>
  <c r="D6" i="326" s="1"/>
  <c r="D7" i="326" s="1"/>
  <c r="C4" i="326"/>
  <c r="N18" i="323"/>
  <c r="F5" i="323"/>
  <c r="E5" i="323"/>
  <c r="D5" i="323"/>
  <c r="D6" i="323" s="1"/>
  <c r="D7" i="323" s="1"/>
  <c r="C5" i="323"/>
  <c r="B5" i="323"/>
  <c r="F4" i="323"/>
  <c r="E4" i="323"/>
  <c r="E6" i="323" s="1"/>
  <c r="E7" i="323" s="1"/>
  <c r="D4" i="323"/>
  <c r="C4" i="323"/>
  <c r="N14" i="322"/>
  <c r="F5" i="322"/>
  <c r="E5" i="322"/>
  <c r="D5" i="322"/>
  <c r="C5" i="322"/>
  <c r="B5" i="322"/>
  <c r="F4" i="322"/>
  <c r="E4" i="322"/>
  <c r="D4" i="322"/>
  <c r="C4" i="322"/>
  <c r="F5" i="321"/>
  <c r="F6" i="321" s="1"/>
  <c r="E5" i="321"/>
  <c r="D5" i="321"/>
  <c r="C5" i="321"/>
  <c r="B5" i="321"/>
  <c r="F4" i="321"/>
  <c r="E4" i="321"/>
  <c r="E6" i="321" s="1"/>
  <c r="E7" i="321" s="1"/>
  <c r="D4" i="321"/>
  <c r="D6" i="321"/>
  <c r="D7" i="321" s="1"/>
  <c r="C4" i="321"/>
  <c r="C6" i="321" s="1"/>
  <c r="C7" i="321" s="1"/>
  <c r="D8" i="319"/>
  <c r="F5" i="319"/>
  <c r="E5" i="319"/>
  <c r="D5" i="319"/>
  <c r="D6" i="319" s="1"/>
  <c r="C5" i="319"/>
  <c r="B5" i="319"/>
  <c r="F4" i="319"/>
  <c r="E4" i="319"/>
  <c r="E6" i="319" s="1"/>
  <c r="E7" i="319" s="1"/>
  <c r="D4" i="319"/>
  <c r="C4" i="319"/>
  <c r="C6" i="319" s="1"/>
  <c r="C7" i="319" s="1"/>
  <c r="F5" i="318"/>
  <c r="E5" i="318"/>
  <c r="D5" i="318"/>
  <c r="C5" i="318"/>
  <c r="B5" i="318"/>
  <c r="F4" i="318"/>
  <c r="E4" i="318"/>
  <c r="D4" i="318"/>
  <c r="C4" i="318"/>
  <c r="C6" i="318" s="1"/>
  <c r="C7" i="318" s="1"/>
  <c r="F5" i="316"/>
  <c r="E5" i="316"/>
  <c r="D5" i="316"/>
  <c r="C5" i="316"/>
  <c r="B5" i="316"/>
  <c r="F4" i="316"/>
  <c r="E4" i="316"/>
  <c r="D4" i="316"/>
  <c r="D6" i="316" s="1"/>
  <c r="D7" i="316" s="1"/>
  <c r="C4" i="316"/>
  <c r="F5" i="315"/>
  <c r="E5" i="315"/>
  <c r="D5" i="315"/>
  <c r="C5" i="315"/>
  <c r="B5" i="315"/>
  <c r="F4" i="315"/>
  <c r="F6" i="315" s="1"/>
  <c r="E4" i="315"/>
  <c r="D4" i="315"/>
  <c r="C4" i="315"/>
  <c r="C6" i="315" s="1"/>
  <c r="C7" i="315" s="1"/>
  <c r="C4" i="1"/>
  <c r="D4" i="1"/>
  <c r="E4" i="1"/>
  <c r="F4" i="1"/>
  <c r="F6" i="1" s="1"/>
  <c r="F9" i="1" s="1"/>
  <c r="B5" i="1"/>
  <c r="C5" i="1"/>
  <c r="D5" i="1"/>
  <c r="E5" i="1"/>
  <c r="F5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B5" i="312"/>
  <c r="B6" i="312"/>
  <c r="B4" i="1"/>
  <c r="B6" i="1" s="1"/>
  <c r="B7" i="312"/>
  <c r="B8" i="312"/>
  <c r="B9" i="312"/>
  <c r="B4" i="326" s="1"/>
  <c r="B6" i="326" s="1"/>
  <c r="B10" i="312"/>
  <c r="B11" i="312"/>
  <c r="D7" i="319" l="1"/>
  <c r="D9" i="319"/>
  <c r="F6" i="319"/>
  <c r="F7" i="319" s="1"/>
  <c r="D6" i="318"/>
  <c r="D7" i="318" s="1"/>
  <c r="F7" i="315"/>
  <c r="F9" i="315"/>
  <c r="E6" i="1"/>
  <c r="E7" i="1" s="1"/>
  <c r="F6" i="318"/>
  <c r="F9" i="318" s="1"/>
  <c r="E6" i="315"/>
  <c r="C9" i="318"/>
  <c r="E9" i="319"/>
  <c r="D9" i="321"/>
  <c r="C6" i="1"/>
  <c r="C7" i="1" s="1"/>
  <c r="D6" i="315"/>
  <c r="D9" i="315" s="1"/>
  <c r="C6" i="316"/>
  <c r="E6" i="318"/>
  <c r="E7" i="318" s="1"/>
  <c r="F6" i="323"/>
  <c r="F7" i="323" s="1"/>
  <c r="F9" i="323"/>
  <c r="C6" i="323"/>
  <c r="C7" i="323" s="1"/>
  <c r="D9" i="323"/>
  <c r="F6" i="316"/>
  <c r="F7" i="316" s="1"/>
  <c r="E6" i="316"/>
  <c r="E9" i="316" s="1"/>
  <c r="D9" i="318"/>
  <c r="E6" i="326"/>
  <c r="E7" i="326" s="1"/>
  <c r="C6" i="326"/>
  <c r="C6" i="322"/>
  <c r="C7" i="322" s="1"/>
  <c r="D6" i="322"/>
  <c r="D7" i="322" s="1"/>
  <c r="E6" i="322"/>
  <c r="F6" i="322"/>
  <c r="F7" i="322" s="1"/>
  <c r="E9" i="1"/>
  <c r="F7" i="1"/>
  <c r="D6" i="1"/>
  <c r="D9" i="1" s="1"/>
  <c r="C9" i="316"/>
  <c r="C7" i="316"/>
  <c r="E9" i="315"/>
  <c r="E7" i="315"/>
  <c r="B7" i="1"/>
  <c r="B9" i="1"/>
  <c r="D7" i="315"/>
  <c r="C9" i="315"/>
  <c r="E7" i="316"/>
  <c r="F7" i="318"/>
  <c r="C9" i="319"/>
  <c r="F9" i="321"/>
  <c r="F7" i="321"/>
  <c r="E9" i="321"/>
  <c r="E9" i="323"/>
  <c r="B7" i="326"/>
  <c r="B9" i="326"/>
  <c r="D7" i="1"/>
  <c r="F9" i="316"/>
  <c r="C9" i="321"/>
  <c r="F9" i="326"/>
  <c r="D9" i="316"/>
  <c r="B4" i="315"/>
  <c r="B6" i="315" s="1"/>
  <c r="D9" i="326"/>
  <c r="B4" i="316"/>
  <c r="B6" i="316" s="1"/>
  <c r="B4" i="318"/>
  <c r="B6" i="318" s="1"/>
  <c r="B4" i="319"/>
  <c r="B6" i="319" s="1"/>
  <c r="B4" i="321"/>
  <c r="B6" i="321" s="1"/>
  <c r="B4" i="322"/>
  <c r="B6" i="322" s="1"/>
  <c r="B4" i="323"/>
  <c r="B6" i="323" s="1"/>
  <c r="D9" i="322" l="1"/>
  <c r="C9" i="322"/>
  <c r="F9" i="319"/>
  <c r="E9" i="326"/>
  <c r="C9" i="1"/>
  <c r="E9" i="318"/>
  <c r="F9" i="322"/>
  <c r="C9" i="323"/>
  <c r="C7" i="326"/>
  <c r="C9" i="326"/>
  <c r="E7" i="322"/>
  <c r="E9" i="322"/>
  <c r="B7" i="323"/>
  <c r="B9" i="323"/>
  <c r="B7" i="315"/>
  <c r="B9" i="315"/>
  <c r="B9" i="316"/>
  <c r="B7" i="316"/>
  <c r="B9" i="321"/>
  <c r="B7" i="321"/>
  <c r="B7" i="318"/>
  <c r="B9" i="318"/>
  <c r="B9" i="322"/>
  <c r="B7" i="322"/>
  <c r="B7" i="319"/>
  <c r="B9" i="319"/>
</calcChain>
</file>

<file path=xl/sharedStrings.xml><?xml version="1.0" encoding="utf-8"?>
<sst xmlns="http://schemas.openxmlformats.org/spreadsheetml/2006/main" count="652" uniqueCount="84">
  <si>
    <t>Underhåll</t>
  </si>
  <si>
    <t>vikt</t>
  </si>
  <si>
    <t>Energi</t>
  </si>
  <si>
    <t>Protein</t>
  </si>
  <si>
    <t>AAT</t>
  </si>
  <si>
    <t>Ca</t>
  </si>
  <si>
    <t>P</t>
  </si>
  <si>
    <t>Underhållstabell</t>
  </si>
  <si>
    <t>Vikt:</t>
  </si>
  <si>
    <t>Tillägg</t>
  </si>
  <si>
    <t>Inget</t>
  </si>
  <si>
    <t>Avelsbagge</t>
  </si>
  <si>
    <t>Flushing</t>
  </si>
  <si>
    <t>PBV</t>
  </si>
  <si>
    <t>Summa behov</t>
  </si>
  <si>
    <t>Fodermedelstabell</t>
  </si>
  <si>
    <t>Giva</t>
  </si>
  <si>
    <t>Pris</t>
  </si>
  <si>
    <t>Övre gräns</t>
  </si>
  <si>
    <t>GRF%</t>
  </si>
  <si>
    <t>Grf</t>
  </si>
  <si>
    <t>andel (0-1)</t>
  </si>
  <si>
    <t>MJ/kg ts</t>
  </si>
  <si>
    <t>g/kg ts</t>
  </si>
  <si>
    <t>Bete</t>
  </si>
  <si>
    <t>Hö</t>
  </si>
  <si>
    <t>Ensilage 1</t>
  </si>
  <si>
    <t>Halm</t>
  </si>
  <si>
    <t>Havre</t>
  </si>
  <si>
    <t>Korn</t>
  </si>
  <si>
    <t>Vete</t>
  </si>
  <si>
    <t>Betfor</t>
  </si>
  <si>
    <t>Expro</t>
  </si>
  <si>
    <t>Sojamjöl</t>
  </si>
  <si>
    <t>Foderkalk</t>
  </si>
  <si>
    <t>kr/kg ts</t>
  </si>
  <si>
    <t>kg ts</t>
  </si>
  <si>
    <t>TS</t>
  </si>
  <si>
    <t>Summa foder</t>
  </si>
  <si>
    <t>SmbRp</t>
  </si>
  <si>
    <t>Max</t>
  </si>
  <si>
    <t>Min</t>
  </si>
  <si>
    <t xml:space="preserve">Giva </t>
  </si>
  <si>
    <t>kg foder</t>
  </si>
  <si>
    <t>Parameter</t>
  </si>
  <si>
    <t>Enhet</t>
  </si>
  <si>
    <t>Balans</t>
  </si>
  <si>
    <t>Mineralfoder 1</t>
  </si>
  <si>
    <t>Mineralfoder 2</t>
  </si>
  <si>
    <t>Foderstat för får</t>
  </si>
  <si>
    <t>6 v före lamning &lt;2 lamm/tacka</t>
  </si>
  <si>
    <t>2 v före lamning &lt;2 lamm/tacka</t>
  </si>
  <si>
    <t>6 v före lamning &gt;=2 lamm/tacka</t>
  </si>
  <si>
    <t>2 v före lamning &gt;=2 lamm/tacka</t>
  </si>
  <si>
    <t>Digivning medeltillv. 1 lamm</t>
  </si>
  <si>
    <t>Digivning medeltillv. 2-3 lamm</t>
  </si>
  <si>
    <t>Digivning medel tillv. 3-4 lamm</t>
  </si>
  <si>
    <t>Digivning hög tillv. 1-2 lamm</t>
  </si>
  <si>
    <t>Digivning hög tillv. 2-4 lamm</t>
  </si>
  <si>
    <t>Fole Grön</t>
  </si>
  <si>
    <t>Foderstat för får digivn HÖG TILLVÄXT</t>
  </si>
  <si>
    <t>Foderstat för får 2 v före lamning</t>
  </si>
  <si>
    <t xml:space="preserve">Ensilage </t>
  </si>
  <si>
    <t>Behov</t>
  </si>
  <si>
    <t>Foderstat för får 6 v före Bra Ensilage</t>
  </si>
  <si>
    <t>Ärter</t>
  </si>
  <si>
    <t>Foderstat för får digivn HÖG TILLVÄXT ÄRTER</t>
  </si>
  <si>
    <t>NDF</t>
  </si>
  <si>
    <t>BILAGA 1</t>
  </si>
  <si>
    <t>BILAGA 2</t>
  </si>
  <si>
    <t>BILAGA 3</t>
  </si>
  <si>
    <t>BILAGA 4</t>
  </si>
  <si>
    <t>BILAGA 5</t>
  </si>
  <si>
    <t>BILAGA 6</t>
  </si>
  <si>
    <t>BILAGA 7</t>
  </si>
  <si>
    <t>BILAGA 8</t>
  </si>
  <si>
    <t>Foderstat för får 2 v före lamning ensilage</t>
  </si>
  <si>
    <t>Foderstat för får 6 v före ensilage</t>
  </si>
  <si>
    <t>Foderstat för får digivning ensilage</t>
  </si>
  <si>
    <t>Foderstat för får digivn HÖG TILLVÄXT ensilage</t>
  </si>
  <si>
    <t>Näringsrekommendationer</t>
  </si>
  <si>
    <t>Texten nedan är till för att man inte ska kunna välja fel vikt eller tillägg, i Excel går det inte att referera till detta när det ligger i ett annat blad.</t>
  </si>
  <si>
    <t>Fodervärdena är hämtade från: Fodertabeller för idisslare (2003) SLU. HUV. Rapport 257. Uppsala.</t>
  </si>
  <si>
    <t>Beräkningsstrukturen är gjord av: Mattias Malmgren, Freefarm.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</si>
</sst>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0"/>
      <name val="Arial"/>
    </font>
    <font>
      <b/>
      <sz val="10"/>
      <name val="Arial"/>
      <family val="2"/>
    </font>
    <font>
      <i/>
      <sz val="10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b/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9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164" fontId="0" fillId="0" borderId="0" xfId="0" applyNumberFormat="1"/>
    <xf numFmtId="0" fontId="1" fillId="0" borderId="0" xfId="0" applyFont="1"/>
    <xf numFmtId="0" fontId="0" fillId="0" borderId="0" xfId="0" applyBorder="1" applyAlignment="1">
      <alignment wrapText="1"/>
    </xf>
    <xf numFmtId="0" fontId="0" fillId="0" borderId="0" xfId="0" applyBorder="1"/>
    <xf numFmtId="0" fontId="0" fillId="0" borderId="0" xfId="0" applyBorder="1" applyAlignment="1">
      <alignment horizontal="right" wrapText="1"/>
    </xf>
    <xf numFmtId="0" fontId="1" fillId="0" borderId="0" xfId="0" applyFont="1" applyBorder="1" applyAlignment="1">
      <alignment wrapText="1"/>
    </xf>
    <xf numFmtId="0" fontId="1" fillId="0" borderId="0" xfId="0" applyFont="1" applyBorder="1"/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right" wrapText="1"/>
    </xf>
    <xf numFmtId="0" fontId="1" fillId="0" borderId="1" xfId="0" applyFont="1" applyBorder="1"/>
    <xf numFmtId="0" fontId="0" fillId="0" borderId="1" xfId="0" applyBorder="1"/>
    <xf numFmtId="0" fontId="0" fillId="2" borderId="0" xfId="0" applyFill="1"/>
    <xf numFmtId="0" fontId="1" fillId="0" borderId="0" xfId="0" applyFont="1" applyFill="1" applyBorder="1"/>
    <xf numFmtId="164" fontId="2" fillId="0" borderId="0" xfId="0" applyNumberFormat="1" applyFont="1"/>
    <xf numFmtId="2" fontId="0" fillId="2" borderId="0" xfId="0" applyNumberFormat="1" applyFill="1"/>
    <xf numFmtId="164" fontId="0" fillId="3" borderId="0" xfId="0" applyNumberFormat="1" applyFill="1"/>
    <xf numFmtId="0" fontId="0" fillId="3" borderId="0" xfId="0" applyFill="1"/>
    <xf numFmtId="164" fontId="0" fillId="4" borderId="1" xfId="0" applyNumberFormat="1" applyFill="1" applyBorder="1"/>
    <xf numFmtId="164" fontId="0" fillId="5" borderId="1" xfId="0" applyNumberFormat="1" applyFill="1" applyBorder="1"/>
    <xf numFmtId="0" fontId="0" fillId="2" borderId="0" xfId="0" applyFill="1" applyAlignment="1">
      <alignment horizontal="left"/>
    </xf>
    <xf numFmtId="0" fontId="3" fillId="0" borderId="0" xfId="0" applyFont="1"/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horizontal="right" wrapText="1"/>
    </xf>
    <xf numFmtId="0" fontId="5" fillId="0" borderId="0" xfId="0" applyFont="1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5" fillId="0" borderId="0" xfId="0" applyFont="1"/>
    <xf numFmtId="0" fontId="5" fillId="0" borderId="0" xfId="0" applyFont="1" applyBorder="1"/>
    <xf numFmtId="1" fontId="2" fillId="0" borderId="0" xfId="0" applyNumberFormat="1" applyFont="1"/>
    <xf numFmtId="0" fontId="5" fillId="0" borderId="0" xfId="0" applyFont="1" applyFill="1" applyBorder="1" applyAlignment="1">
      <alignment horizontal="right" wrapText="1"/>
    </xf>
    <xf numFmtId="0" fontId="4" fillId="0" borderId="0" xfId="0" applyFont="1"/>
    <xf numFmtId="0" fontId="0" fillId="0" borderId="0" xfId="0" applyFill="1"/>
    <xf numFmtId="0" fontId="0" fillId="0" borderId="0" xfId="0" applyFill="1" applyBorder="1" applyAlignment="1">
      <alignment wrapText="1"/>
    </xf>
    <xf numFmtId="2" fontId="0" fillId="0" borderId="0" xfId="0" applyNumberFormat="1" applyFill="1"/>
    <xf numFmtId="0" fontId="4" fillId="0" borderId="0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"/>
  <dimension ref="A1:F32"/>
  <sheetViews>
    <sheetView tabSelected="1" workbookViewId="0">
      <selection activeCell="J16" sqref="J16"/>
    </sheetView>
  </sheetViews>
  <sheetFormatPr defaultRowHeight="12.75" x14ac:dyDescent="0.2"/>
  <cols>
    <col min="1" max="1" width="28.5703125" bestFit="1" customWidth="1"/>
    <col min="2" max="2" width="6.85546875" bestFit="1" customWidth="1"/>
    <col min="3" max="3" width="7.5703125" bestFit="1" customWidth="1"/>
    <col min="4" max="4" width="4.7109375" bestFit="1" customWidth="1"/>
    <col min="5" max="6" width="5" bestFit="1" customWidth="1"/>
    <col min="8" max="8" width="14.28515625" bestFit="1" customWidth="1"/>
    <col min="9" max="9" width="27.85546875" customWidth="1"/>
    <col min="10" max="10" width="7.5703125" bestFit="1" customWidth="1"/>
    <col min="11" max="11" width="5.5703125" bestFit="1" customWidth="1"/>
    <col min="12" max="13" width="4.5703125" bestFit="1" customWidth="1"/>
  </cols>
  <sheetData>
    <row r="1" spans="1:6" ht="20.25" x14ac:dyDescent="0.3">
      <c r="A1" s="21" t="s">
        <v>80</v>
      </c>
    </row>
    <row r="3" spans="1:6" x14ac:dyDescent="0.2">
      <c r="A3" s="2" t="s">
        <v>7</v>
      </c>
    </row>
    <row r="4" spans="1:6" x14ac:dyDescent="0.2">
      <c r="A4" s="2" t="s">
        <v>1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</row>
    <row r="5" spans="1:6" x14ac:dyDescent="0.2">
      <c r="A5">
        <v>40</v>
      </c>
      <c r="B5" s="1">
        <f>0.395*A5^0.75</f>
        <v>6.2826387572597007</v>
      </c>
      <c r="C5">
        <v>51</v>
      </c>
      <c r="D5">
        <v>42</v>
      </c>
      <c r="E5">
        <v>3.2</v>
      </c>
      <c r="F5" s="1">
        <v>2.5</v>
      </c>
    </row>
    <row r="6" spans="1:6" x14ac:dyDescent="0.2">
      <c r="A6">
        <v>50</v>
      </c>
      <c r="B6" s="1">
        <f t="shared" ref="B6:B11" si="0">0.395*A6^0.75</f>
        <v>7.4271911088456264</v>
      </c>
      <c r="C6">
        <v>58</v>
      </c>
      <c r="D6">
        <v>50</v>
      </c>
      <c r="E6">
        <v>3.4</v>
      </c>
      <c r="F6" s="1">
        <v>2.6</v>
      </c>
    </row>
    <row r="7" spans="1:6" x14ac:dyDescent="0.2">
      <c r="A7">
        <v>60</v>
      </c>
      <c r="B7" s="1">
        <f t="shared" si="0"/>
        <v>8.5155074535250925</v>
      </c>
      <c r="C7">
        <v>63</v>
      </c>
      <c r="D7">
        <v>57</v>
      </c>
      <c r="E7">
        <v>3.5</v>
      </c>
      <c r="F7" s="1">
        <v>2.7</v>
      </c>
    </row>
    <row r="8" spans="1:6" x14ac:dyDescent="0.2">
      <c r="A8">
        <v>70</v>
      </c>
      <c r="B8" s="1">
        <f t="shared" si="0"/>
        <v>9.559179695349675</v>
      </c>
      <c r="C8">
        <v>69</v>
      </c>
      <c r="D8">
        <v>64</v>
      </c>
      <c r="E8">
        <v>3.7</v>
      </c>
      <c r="F8" s="1">
        <v>2.8</v>
      </c>
    </row>
    <row r="9" spans="1:6" x14ac:dyDescent="0.2">
      <c r="A9">
        <v>80</v>
      </c>
      <c r="B9" s="1">
        <f t="shared" si="0"/>
        <v>10.566096818627466</v>
      </c>
      <c r="C9">
        <v>75</v>
      </c>
      <c r="D9">
        <v>71</v>
      </c>
      <c r="E9">
        <v>3.8</v>
      </c>
      <c r="F9" s="1">
        <v>3.9</v>
      </c>
    </row>
    <row r="10" spans="1:6" x14ac:dyDescent="0.2">
      <c r="A10">
        <v>90</v>
      </c>
      <c r="B10" s="1">
        <f t="shared" si="0"/>
        <v>11.541944395139767</v>
      </c>
      <c r="C10">
        <v>80</v>
      </c>
      <c r="D10">
        <v>77</v>
      </c>
      <c r="E10">
        <v>3.9</v>
      </c>
      <c r="F10" s="1">
        <v>3</v>
      </c>
    </row>
    <row r="11" spans="1:6" x14ac:dyDescent="0.2">
      <c r="A11">
        <v>100</v>
      </c>
      <c r="B11" s="1">
        <f t="shared" si="0"/>
        <v>12.490996757665103</v>
      </c>
      <c r="C11">
        <v>85</v>
      </c>
      <c r="D11">
        <v>83</v>
      </c>
      <c r="E11">
        <v>4</v>
      </c>
      <c r="F11" s="1">
        <v>3</v>
      </c>
    </row>
    <row r="14" spans="1:6" x14ac:dyDescent="0.2">
      <c r="A14" s="2" t="s">
        <v>9</v>
      </c>
      <c r="B14" s="2" t="s">
        <v>2</v>
      </c>
      <c r="C14" s="2" t="s">
        <v>3</v>
      </c>
      <c r="D14" s="2" t="s">
        <v>4</v>
      </c>
      <c r="E14" s="2" t="s">
        <v>5</v>
      </c>
      <c r="F14" s="2" t="s">
        <v>6</v>
      </c>
    </row>
    <row r="15" spans="1:6" x14ac:dyDescent="0.2">
      <c r="A15" t="s">
        <v>10</v>
      </c>
      <c r="B15">
        <v>0</v>
      </c>
      <c r="C15">
        <v>0</v>
      </c>
      <c r="D15">
        <v>0</v>
      </c>
      <c r="E15">
        <v>0</v>
      </c>
      <c r="F15">
        <v>0</v>
      </c>
    </row>
    <row r="16" spans="1:6" x14ac:dyDescent="0.2">
      <c r="A16" t="s">
        <v>50</v>
      </c>
      <c r="B16">
        <v>4</v>
      </c>
      <c r="C16">
        <v>35</v>
      </c>
      <c r="D16">
        <v>20</v>
      </c>
      <c r="E16">
        <v>0.9</v>
      </c>
      <c r="F16">
        <v>0.8</v>
      </c>
    </row>
    <row r="17" spans="1:6" x14ac:dyDescent="0.2">
      <c r="A17" t="s">
        <v>51</v>
      </c>
      <c r="B17">
        <v>8</v>
      </c>
      <c r="C17">
        <v>80</v>
      </c>
      <c r="D17">
        <v>60</v>
      </c>
      <c r="E17">
        <v>1.6</v>
      </c>
      <c r="F17">
        <v>1.3</v>
      </c>
    </row>
    <row r="18" spans="1:6" x14ac:dyDescent="0.2">
      <c r="A18" t="s">
        <v>52</v>
      </c>
      <c r="B18">
        <v>5</v>
      </c>
      <c r="C18">
        <v>50</v>
      </c>
      <c r="D18">
        <v>30</v>
      </c>
      <c r="E18">
        <v>0.9</v>
      </c>
      <c r="F18">
        <v>0.8</v>
      </c>
    </row>
    <row r="19" spans="1:6" x14ac:dyDescent="0.2">
      <c r="A19" t="s">
        <v>53</v>
      </c>
      <c r="B19">
        <v>11</v>
      </c>
      <c r="C19">
        <v>140</v>
      </c>
      <c r="D19">
        <v>105</v>
      </c>
      <c r="E19">
        <v>2.2000000000000002</v>
      </c>
      <c r="F19">
        <v>1.8</v>
      </c>
    </row>
    <row r="20" spans="1:6" x14ac:dyDescent="0.2">
      <c r="A20" t="s">
        <v>54</v>
      </c>
      <c r="B20">
        <v>12</v>
      </c>
      <c r="C20">
        <v>145</v>
      </c>
      <c r="D20">
        <v>120</v>
      </c>
      <c r="E20">
        <v>7.6</v>
      </c>
      <c r="F20">
        <v>6</v>
      </c>
    </row>
    <row r="21" spans="1:6" x14ac:dyDescent="0.2">
      <c r="A21" t="s">
        <v>55</v>
      </c>
      <c r="B21">
        <v>19</v>
      </c>
      <c r="C21">
        <v>200</v>
      </c>
      <c r="D21">
        <v>170</v>
      </c>
      <c r="E21">
        <v>10.8</v>
      </c>
      <c r="F21">
        <v>8.6</v>
      </c>
    </row>
    <row r="22" spans="1:6" x14ac:dyDescent="0.2">
      <c r="A22" t="s">
        <v>56</v>
      </c>
      <c r="B22">
        <v>22</v>
      </c>
      <c r="C22">
        <v>250</v>
      </c>
      <c r="D22">
        <v>210</v>
      </c>
      <c r="E22">
        <v>12.8</v>
      </c>
      <c r="F22">
        <v>10.6</v>
      </c>
    </row>
    <row r="23" spans="1:6" x14ac:dyDescent="0.2">
      <c r="A23" t="s">
        <v>57</v>
      </c>
      <c r="B23">
        <v>18</v>
      </c>
      <c r="C23">
        <v>225</v>
      </c>
      <c r="D23">
        <v>190</v>
      </c>
      <c r="E23">
        <v>12</v>
      </c>
      <c r="F23">
        <v>9.6</v>
      </c>
    </row>
    <row r="24" spans="1:6" x14ac:dyDescent="0.2">
      <c r="A24" t="s">
        <v>58</v>
      </c>
      <c r="B24">
        <v>26</v>
      </c>
      <c r="C24">
        <v>300</v>
      </c>
      <c r="D24">
        <v>250</v>
      </c>
      <c r="E24">
        <v>16</v>
      </c>
      <c r="F24">
        <v>12.6</v>
      </c>
    </row>
    <row r="25" spans="1:6" x14ac:dyDescent="0.2">
      <c r="A25" t="s">
        <v>11</v>
      </c>
      <c r="B25">
        <v>6.3</v>
      </c>
      <c r="C25">
        <v>145</v>
      </c>
      <c r="D25">
        <v>120</v>
      </c>
      <c r="E25">
        <v>3</v>
      </c>
      <c r="F25">
        <v>2</v>
      </c>
    </row>
    <row r="26" spans="1:6" x14ac:dyDescent="0.2">
      <c r="A26" t="s">
        <v>12</v>
      </c>
      <c r="B26">
        <v>3.8</v>
      </c>
      <c r="C26">
        <v>50</v>
      </c>
      <c r="D26">
        <v>30</v>
      </c>
      <c r="E26">
        <v>0</v>
      </c>
      <c r="F26">
        <v>0</v>
      </c>
    </row>
    <row r="31" spans="1:6" x14ac:dyDescent="0.2">
      <c r="A31" s="30" t="s">
        <v>83</v>
      </c>
    </row>
    <row r="32" spans="1:6" x14ac:dyDescent="0.2">
      <c r="A32" s="30" t="s">
        <v>82</v>
      </c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7"/>
  <sheetViews>
    <sheetView workbookViewId="0">
      <selection activeCell="O39" sqref="O39"/>
    </sheetView>
  </sheetViews>
  <sheetFormatPr defaultRowHeight="13.5" customHeight="1" x14ac:dyDescent="0.2"/>
  <cols>
    <col min="1" max="1" width="14.140625" customWidth="1"/>
    <col min="2" max="2" width="9" customWidth="1"/>
    <col min="3" max="3" width="7.5703125" bestFit="1" customWidth="1"/>
    <col min="4" max="4" width="12.5703125" bestFit="1" customWidth="1"/>
    <col min="5" max="5" width="5.42578125" customWidth="1"/>
    <col min="6" max="6" width="7.5703125" customWidth="1"/>
    <col min="7" max="7" width="5.7109375" customWidth="1"/>
    <col min="8" max="8" width="7.85546875" customWidth="1"/>
    <col min="9" max="10" width="6.42578125" customWidth="1"/>
    <col min="11" max="11" width="6.28515625" customWidth="1"/>
    <col min="12" max="12" width="6.140625" customWidth="1"/>
    <col min="13" max="13" width="6.85546875" bestFit="1" customWidth="1"/>
    <col min="14" max="14" width="8.42578125" bestFit="1" customWidth="1"/>
    <col min="15" max="15" width="28.5703125" bestFit="1" customWidth="1"/>
    <col min="26" max="26" width="46.140625" customWidth="1"/>
    <col min="27" max="27" width="140.5703125" bestFit="1" customWidth="1"/>
  </cols>
  <sheetData>
    <row r="1" spans="1:27" ht="20.25" x14ac:dyDescent="0.3">
      <c r="A1" s="21" t="s">
        <v>66</v>
      </c>
      <c r="O1" s="2" t="s">
        <v>75</v>
      </c>
    </row>
    <row r="3" spans="1:27" ht="13.5" customHeight="1" x14ac:dyDescent="0.2"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13</v>
      </c>
      <c r="H3" s="2" t="s">
        <v>19</v>
      </c>
      <c r="I3" s="2" t="s">
        <v>17</v>
      </c>
      <c r="N3" s="2" t="s">
        <v>63</v>
      </c>
    </row>
    <row r="4" spans="1:27" ht="13.5" customHeight="1" x14ac:dyDescent="0.2">
      <c r="A4" s="2" t="s">
        <v>0</v>
      </c>
      <c r="B4" s="1">
        <f>VLOOKUP($O$4,Näringsrekommendationer!$A$5:$F$11,2)</f>
        <v>10.566096818627466</v>
      </c>
      <c r="C4" s="1">
        <f>VLOOKUP($O$4,Näringsrekommendationer!$A$5:$F$11,3)</f>
        <v>75</v>
      </c>
      <c r="D4" s="1">
        <f>VLOOKUP($O$4,Näringsrekommendationer!$A$5:$F$11,4)</f>
        <v>71</v>
      </c>
      <c r="E4" s="1">
        <f>VLOOKUP($O$4,Näringsrekommendationer!$A$5:$F$11,5)</f>
        <v>3.8</v>
      </c>
      <c r="F4" s="1">
        <f>VLOOKUP($O$4,Näringsrekommendationer!$A$5:$F$11,6)</f>
        <v>3.9</v>
      </c>
      <c r="G4">
        <v>0</v>
      </c>
      <c r="H4">
        <v>70</v>
      </c>
      <c r="N4" s="2" t="s">
        <v>8</v>
      </c>
      <c r="O4" s="20">
        <v>80</v>
      </c>
      <c r="AA4" t="s">
        <v>81</v>
      </c>
    </row>
    <row r="5" spans="1:27" ht="13.5" customHeight="1" x14ac:dyDescent="0.2">
      <c r="A5" s="2" t="s">
        <v>9</v>
      </c>
      <c r="B5" s="1">
        <f>VLOOKUP($O$5,Näringsrekommendationer!$A$15:$F$26,2,FALSE )</f>
        <v>26</v>
      </c>
      <c r="C5" s="1">
        <f>VLOOKUP($O$5,Näringsrekommendationer!$A$15:$F$26,3,FALSE )</f>
        <v>300</v>
      </c>
      <c r="D5" s="1">
        <f>VLOOKUP($O$5,Näringsrekommendationer!$A$15:$F$26,4,FALSE )</f>
        <v>250</v>
      </c>
      <c r="E5" s="1">
        <f>VLOOKUP($O$5,Näringsrekommendationer!$A$15:$F$26,5,FALSE )</f>
        <v>16</v>
      </c>
      <c r="F5" s="1">
        <f>VLOOKUP($O$5,Näringsrekommendationer!$A$15:$F$26,6,FALSE )</f>
        <v>12.6</v>
      </c>
      <c r="G5">
        <v>0</v>
      </c>
      <c r="H5">
        <v>70</v>
      </c>
      <c r="N5" s="2" t="s">
        <v>9</v>
      </c>
      <c r="O5" s="12" t="s">
        <v>58</v>
      </c>
      <c r="AA5">
        <v>40</v>
      </c>
    </row>
    <row r="6" spans="1:27" ht="13.5" customHeight="1" x14ac:dyDescent="0.2">
      <c r="A6" s="2" t="s">
        <v>14</v>
      </c>
      <c r="B6" s="16">
        <f>SUM(B4:B5)</f>
        <v>36.566096818627464</v>
      </c>
      <c r="C6" s="16">
        <f>SUM(C4:C5)</f>
        <v>375</v>
      </c>
      <c r="D6" s="16">
        <f>SUM(D4:D5)</f>
        <v>321</v>
      </c>
      <c r="E6" s="16">
        <f>SUM(E4:E5)</f>
        <v>19.8</v>
      </c>
      <c r="F6" s="16">
        <f>SUM(F4:F5)</f>
        <v>16.5</v>
      </c>
      <c r="G6" s="17">
        <v>-10</v>
      </c>
      <c r="H6" s="17">
        <v>70</v>
      </c>
      <c r="AA6">
        <v>50</v>
      </c>
    </row>
    <row r="7" spans="1:27" ht="13.5" customHeight="1" thickBot="1" x14ac:dyDescent="0.25">
      <c r="A7" s="10" t="s">
        <v>18</v>
      </c>
      <c r="B7" s="18">
        <f>B6*1.1</f>
        <v>40.222706500490212</v>
      </c>
      <c r="C7" s="18">
        <f>C6*1.2</f>
        <v>450</v>
      </c>
      <c r="D7" s="18">
        <f>D6*1.2</f>
        <v>385.2</v>
      </c>
      <c r="E7" s="18">
        <f>E6*1.15</f>
        <v>22.77</v>
      </c>
      <c r="F7" s="18">
        <f>F6*1.15</f>
        <v>18.974999999999998</v>
      </c>
      <c r="G7" s="18">
        <v>30</v>
      </c>
      <c r="H7" s="18">
        <v>100</v>
      </c>
      <c r="I7" s="11"/>
      <c r="AA7">
        <v>60</v>
      </c>
    </row>
    <row r="8" spans="1:27" ht="13.5" customHeight="1" thickBot="1" x14ac:dyDescent="0.25">
      <c r="A8" s="10" t="s">
        <v>38</v>
      </c>
      <c r="B8" s="19">
        <f>SUMPRODUCT(B14:B28,H14:H28)</f>
        <v>36.42</v>
      </c>
      <c r="C8" s="19">
        <f>SUMPRODUCT(B14:B28,I14:I28)</f>
        <v>267.5</v>
      </c>
      <c r="D8" s="19">
        <f>SUMPRODUCT(B14:B28,J14:J28)</f>
        <v>236.3</v>
      </c>
      <c r="E8" s="19">
        <f>SUMPRODUCT(B14:B28,L14:L28)</f>
        <v>21.33</v>
      </c>
      <c r="F8" s="19">
        <f>SUMPRODUCT(B14:B28,M14:M28)</f>
        <v>17.11</v>
      </c>
      <c r="G8" s="19">
        <f>SUMPRODUCT(B14:B28,K14:K28)</f>
        <v>-24.1</v>
      </c>
      <c r="H8" s="19">
        <f>SUMPRODUCT(B14:B28,G14:G28)/SUM(B14:B28)*100</f>
        <v>66.455696202531627</v>
      </c>
      <c r="I8" s="19">
        <f>SUMPRODUCT(B14:B28,F14:F28)</f>
        <v>5.6700000000000008</v>
      </c>
      <c r="AA8">
        <v>70</v>
      </c>
    </row>
    <row r="9" spans="1:27" ht="13.5" customHeight="1" x14ac:dyDescent="0.2">
      <c r="A9" s="13" t="s">
        <v>46</v>
      </c>
      <c r="B9" s="14">
        <f>(B8-B6)/B6*100</f>
        <v>-0.39954173767061246</v>
      </c>
      <c r="C9" s="14">
        <f>(C8-C6)/C6*100</f>
        <v>-28.666666666666668</v>
      </c>
      <c r="D9" s="14">
        <f>(D8-D6)/D6*100</f>
        <v>-26.386292834890963</v>
      </c>
      <c r="E9" s="14">
        <f>(E8-E6)/E6*100</f>
        <v>7.7272727272727142</v>
      </c>
      <c r="F9" s="14">
        <f>(F8-F6)/F6*100</f>
        <v>3.6969696969696937</v>
      </c>
      <c r="AA9">
        <v>80</v>
      </c>
    </row>
    <row r="10" spans="1:27" ht="13.5" customHeight="1" x14ac:dyDescent="0.2">
      <c r="AA10">
        <v>90</v>
      </c>
    </row>
    <row r="11" spans="1:27" ht="13.5" customHeight="1" x14ac:dyDescent="0.2">
      <c r="A11" s="2" t="s">
        <v>15</v>
      </c>
      <c r="B11" s="2"/>
      <c r="AA11">
        <v>100</v>
      </c>
    </row>
    <row r="12" spans="1:27" ht="13.5" customHeight="1" x14ac:dyDescent="0.2">
      <c r="A12" s="6" t="s">
        <v>44</v>
      </c>
      <c r="B12" s="26" t="s">
        <v>16</v>
      </c>
      <c r="C12" s="26" t="s">
        <v>41</v>
      </c>
      <c r="D12" s="26" t="s">
        <v>40</v>
      </c>
      <c r="E12" s="27" t="s">
        <v>37</v>
      </c>
      <c r="F12" s="24" t="s">
        <v>17</v>
      </c>
      <c r="G12" s="24" t="s">
        <v>20</v>
      </c>
      <c r="H12" s="24" t="s">
        <v>2</v>
      </c>
      <c r="I12" s="25" t="s">
        <v>39</v>
      </c>
      <c r="J12" s="24" t="s">
        <v>4</v>
      </c>
      <c r="K12" s="24" t="s">
        <v>13</v>
      </c>
      <c r="L12" s="24" t="s">
        <v>5</v>
      </c>
      <c r="M12" s="24" t="s">
        <v>6</v>
      </c>
      <c r="N12" s="9" t="s">
        <v>42</v>
      </c>
      <c r="AA12" t="s">
        <v>10</v>
      </c>
    </row>
    <row r="13" spans="1:27" ht="13.5" customHeight="1" x14ac:dyDescent="0.2">
      <c r="A13" s="6" t="s">
        <v>45</v>
      </c>
      <c r="B13" s="26" t="s">
        <v>36</v>
      </c>
      <c r="C13" s="26" t="s">
        <v>36</v>
      </c>
      <c r="D13" s="26" t="s">
        <v>36</v>
      </c>
      <c r="E13" s="27" t="s">
        <v>21</v>
      </c>
      <c r="F13" s="24" t="s">
        <v>35</v>
      </c>
      <c r="G13" s="24" t="s">
        <v>21</v>
      </c>
      <c r="H13" s="24" t="s">
        <v>22</v>
      </c>
      <c r="I13" s="25" t="s">
        <v>23</v>
      </c>
      <c r="J13" s="24" t="s">
        <v>23</v>
      </c>
      <c r="K13" s="24" t="s">
        <v>23</v>
      </c>
      <c r="L13" s="24" t="s">
        <v>23</v>
      </c>
      <c r="M13" s="24" t="s">
        <v>23</v>
      </c>
      <c r="N13" s="9" t="s">
        <v>43</v>
      </c>
      <c r="AA13" t="s">
        <v>54</v>
      </c>
    </row>
    <row r="14" spans="1:27" ht="13.5" customHeight="1" x14ac:dyDescent="0.2">
      <c r="A14" s="22" t="s">
        <v>62</v>
      </c>
      <c r="B14" s="15">
        <v>2.1</v>
      </c>
      <c r="C14">
        <v>0</v>
      </c>
      <c r="D14">
        <v>999</v>
      </c>
      <c r="E14" s="4">
        <v>0.4</v>
      </c>
      <c r="F14" s="5">
        <v>1.4</v>
      </c>
      <c r="G14" s="5">
        <v>1</v>
      </c>
      <c r="H14" s="5">
        <v>11</v>
      </c>
      <c r="I14">
        <v>73</v>
      </c>
      <c r="J14" s="5">
        <v>69</v>
      </c>
      <c r="K14" s="5">
        <v>-7</v>
      </c>
      <c r="L14" s="5">
        <v>7.1</v>
      </c>
      <c r="M14" s="5">
        <v>2.9</v>
      </c>
      <c r="N14" s="1">
        <f>B14/E14</f>
        <v>5.25</v>
      </c>
      <c r="AA14" t="s">
        <v>55</v>
      </c>
    </row>
    <row r="15" spans="1:27" ht="13.5" customHeight="1" x14ac:dyDescent="0.2">
      <c r="A15" s="22" t="s">
        <v>59</v>
      </c>
      <c r="B15" s="15">
        <v>0</v>
      </c>
      <c r="C15">
        <v>0</v>
      </c>
      <c r="D15">
        <v>999</v>
      </c>
      <c r="E15" s="4">
        <v>0.88</v>
      </c>
      <c r="F15" s="5">
        <v>4.5</v>
      </c>
      <c r="G15" s="5">
        <v>0</v>
      </c>
      <c r="H15" s="23">
        <v>13.7</v>
      </c>
      <c r="I15">
        <v>176</v>
      </c>
      <c r="J15" s="5">
        <v>115</v>
      </c>
      <c r="K15" s="5">
        <v>-2</v>
      </c>
      <c r="L15" s="5">
        <v>4.5999999999999996</v>
      </c>
      <c r="M15" s="5">
        <v>5.8</v>
      </c>
      <c r="N15" s="1">
        <f>B15/E15</f>
        <v>0</v>
      </c>
      <c r="AA15" t="s">
        <v>56</v>
      </c>
    </row>
    <row r="16" spans="1:27" ht="13.5" customHeight="1" x14ac:dyDescent="0.2">
      <c r="A16" s="3" t="s">
        <v>24</v>
      </c>
      <c r="B16" s="15">
        <v>0</v>
      </c>
      <c r="C16">
        <v>0</v>
      </c>
      <c r="D16">
        <v>0</v>
      </c>
      <c r="E16" s="4">
        <v>0.22</v>
      </c>
      <c r="F16" s="5">
        <v>0.6</v>
      </c>
      <c r="G16" s="5">
        <v>1</v>
      </c>
      <c r="H16" s="5">
        <v>10.5</v>
      </c>
      <c r="I16">
        <v>150</v>
      </c>
      <c r="J16" s="5">
        <v>78</v>
      </c>
      <c r="K16" s="5">
        <v>36</v>
      </c>
      <c r="L16" s="5">
        <v>5.5</v>
      </c>
      <c r="M16" s="5">
        <v>3</v>
      </c>
      <c r="N16" s="1">
        <f>B16/E16</f>
        <v>0</v>
      </c>
      <c r="AA16" t="s">
        <v>57</v>
      </c>
    </row>
    <row r="17" spans="1:27" ht="13.5" customHeight="1" x14ac:dyDescent="0.2">
      <c r="A17" s="3" t="s">
        <v>25</v>
      </c>
      <c r="B17" s="15">
        <v>0</v>
      </c>
      <c r="C17">
        <v>0</v>
      </c>
      <c r="D17">
        <v>999</v>
      </c>
      <c r="E17" s="4">
        <v>0.84</v>
      </c>
      <c r="F17" s="5">
        <v>1.31</v>
      </c>
      <c r="G17" s="5">
        <v>1</v>
      </c>
      <c r="H17" s="5">
        <v>9.3000000000000007</v>
      </c>
      <c r="I17">
        <v>60</v>
      </c>
      <c r="J17" s="5">
        <v>67</v>
      </c>
      <c r="K17" s="5">
        <v>-19</v>
      </c>
      <c r="L17" s="5">
        <v>3.7</v>
      </c>
      <c r="M17" s="5">
        <v>2.2000000000000002</v>
      </c>
      <c r="N17" s="1">
        <f t="shared" ref="N17:N28" si="0">B17/E17</f>
        <v>0</v>
      </c>
      <c r="AA17" t="s">
        <v>58</v>
      </c>
    </row>
    <row r="18" spans="1:27" ht="13.5" customHeight="1" x14ac:dyDescent="0.2">
      <c r="A18" s="22" t="s">
        <v>65</v>
      </c>
      <c r="B18" s="15">
        <v>0.2</v>
      </c>
      <c r="C18">
        <v>0</v>
      </c>
      <c r="D18">
        <v>999</v>
      </c>
      <c r="E18" s="4">
        <v>0.87</v>
      </c>
      <c r="F18" s="5">
        <v>3.45</v>
      </c>
      <c r="G18" s="5">
        <v>0</v>
      </c>
      <c r="H18" s="23">
        <v>13.8</v>
      </c>
      <c r="I18">
        <v>199</v>
      </c>
      <c r="J18" s="5">
        <v>97</v>
      </c>
      <c r="K18" s="5">
        <v>69</v>
      </c>
      <c r="L18" s="5">
        <v>0.8</v>
      </c>
      <c r="M18" s="5">
        <v>4.3</v>
      </c>
      <c r="N18" s="1">
        <f>B18/E18</f>
        <v>0.22988505747126439</v>
      </c>
    </row>
    <row r="19" spans="1:27" ht="13.5" customHeight="1" x14ac:dyDescent="0.2">
      <c r="A19" s="3" t="s">
        <v>27</v>
      </c>
      <c r="B19" s="15">
        <v>0</v>
      </c>
      <c r="C19">
        <v>0</v>
      </c>
      <c r="D19">
        <v>999</v>
      </c>
      <c r="E19" s="4">
        <v>0.85</v>
      </c>
      <c r="F19" s="5">
        <v>0.59</v>
      </c>
      <c r="G19" s="5">
        <v>1</v>
      </c>
      <c r="H19" s="5">
        <v>6.6</v>
      </c>
      <c r="I19">
        <v>0</v>
      </c>
      <c r="J19" s="5">
        <v>46</v>
      </c>
      <c r="K19" s="5">
        <v>-54</v>
      </c>
      <c r="L19" s="5">
        <v>3.3</v>
      </c>
      <c r="M19" s="5">
        <v>1</v>
      </c>
      <c r="N19" s="1">
        <f t="shared" si="0"/>
        <v>0</v>
      </c>
    </row>
    <row r="20" spans="1:27" ht="13.5" customHeight="1" x14ac:dyDescent="0.2">
      <c r="A20" s="3" t="s">
        <v>28</v>
      </c>
      <c r="B20" s="15">
        <v>0</v>
      </c>
      <c r="C20">
        <v>0</v>
      </c>
      <c r="D20">
        <v>999</v>
      </c>
      <c r="E20" s="4">
        <v>0.85</v>
      </c>
      <c r="F20" s="5">
        <v>1.06</v>
      </c>
      <c r="G20" s="5">
        <v>0</v>
      </c>
      <c r="H20" s="5">
        <v>11.7</v>
      </c>
      <c r="I20">
        <v>88</v>
      </c>
      <c r="J20" s="5">
        <v>67</v>
      </c>
      <c r="K20" s="5">
        <v>-2</v>
      </c>
      <c r="L20" s="5">
        <v>0.6</v>
      </c>
      <c r="M20" s="5">
        <v>3.7</v>
      </c>
      <c r="N20" s="1">
        <f t="shared" si="0"/>
        <v>0</v>
      </c>
    </row>
    <row r="21" spans="1:27" ht="13.5" customHeight="1" x14ac:dyDescent="0.2">
      <c r="A21" s="3" t="s">
        <v>29</v>
      </c>
      <c r="B21" s="15">
        <v>0.8</v>
      </c>
      <c r="C21">
        <v>0</v>
      </c>
      <c r="D21">
        <v>999</v>
      </c>
      <c r="E21" s="4">
        <v>0.87</v>
      </c>
      <c r="F21" s="5">
        <v>2.1</v>
      </c>
      <c r="G21" s="5">
        <v>0</v>
      </c>
      <c r="H21" s="5">
        <v>13.2</v>
      </c>
      <c r="I21">
        <v>93</v>
      </c>
      <c r="J21" s="5">
        <v>90</v>
      </c>
      <c r="K21" s="5">
        <v>-29</v>
      </c>
      <c r="L21" s="5">
        <v>0.4</v>
      </c>
      <c r="M21" s="5">
        <v>4</v>
      </c>
      <c r="N21" s="1">
        <f t="shared" si="0"/>
        <v>0.91954022988505757</v>
      </c>
    </row>
    <row r="22" spans="1:27" ht="13.5" customHeight="1" x14ac:dyDescent="0.2">
      <c r="A22" s="3" t="s">
        <v>30</v>
      </c>
      <c r="B22" s="15">
        <v>0</v>
      </c>
      <c r="C22">
        <v>0</v>
      </c>
      <c r="D22">
        <v>999</v>
      </c>
      <c r="E22" s="4">
        <v>0.87</v>
      </c>
      <c r="F22" s="5">
        <v>1.26</v>
      </c>
      <c r="G22" s="5">
        <v>0</v>
      </c>
      <c r="H22" s="5">
        <v>14.1</v>
      </c>
      <c r="I22">
        <v>98</v>
      </c>
      <c r="J22" s="5">
        <v>95</v>
      </c>
      <c r="K22" s="5">
        <v>-33</v>
      </c>
      <c r="L22" s="5">
        <v>0.3</v>
      </c>
      <c r="M22" s="5">
        <v>3.7</v>
      </c>
      <c r="N22" s="1">
        <f t="shared" si="0"/>
        <v>0</v>
      </c>
    </row>
    <row r="23" spans="1:27" ht="13.5" customHeight="1" x14ac:dyDescent="0.2">
      <c r="A23" s="3" t="s">
        <v>31</v>
      </c>
      <c r="B23" s="15">
        <v>0</v>
      </c>
      <c r="C23">
        <v>0</v>
      </c>
      <c r="D23">
        <v>999</v>
      </c>
      <c r="E23" s="4">
        <v>0.91</v>
      </c>
      <c r="F23" s="5">
        <v>1.54</v>
      </c>
      <c r="G23" s="5">
        <v>0</v>
      </c>
      <c r="H23" s="5">
        <v>12.5</v>
      </c>
      <c r="I23">
        <v>74</v>
      </c>
      <c r="J23" s="5">
        <v>97</v>
      </c>
      <c r="K23" s="5">
        <v>-56</v>
      </c>
      <c r="L23" s="5">
        <v>9.5</v>
      </c>
      <c r="M23" s="5">
        <v>0.7</v>
      </c>
      <c r="N23" s="1">
        <f t="shared" si="0"/>
        <v>0</v>
      </c>
    </row>
    <row r="24" spans="1:27" ht="13.5" customHeight="1" x14ac:dyDescent="0.2">
      <c r="A24" s="3" t="s">
        <v>32</v>
      </c>
      <c r="B24" s="15">
        <v>0</v>
      </c>
      <c r="C24">
        <v>0</v>
      </c>
      <c r="D24">
        <v>999</v>
      </c>
      <c r="E24" s="4">
        <v>0.9</v>
      </c>
      <c r="F24" s="5">
        <v>1.6</v>
      </c>
      <c r="G24" s="5">
        <v>0</v>
      </c>
      <c r="H24" s="5">
        <v>12.1</v>
      </c>
      <c r="I24">
        <v>270</v>
      </c>
      <c r="J24" s="5">
        <v>220</v>
      </c>
      <c r="K24" s="5">
        <v>75</v>
      </c>
      <c r="L24" s="5">
        <v>8</v>
      </c>
      <c r="M24" s="5">
        <v>13.4</v>
      </c>
      <c r="N24" s="1">
        <f t="shared" si="0"/>
        <v>0</v>
      </c>
    </row>
    <row r="25" spans="1:27" ht="13.5" customHeight="1" x14ac:dyDescent="0.2">
      <c r="A25" s="3" t="s">
        <v>33</v>
      </c>
      <c r="B25" s="15">
        <v>0</v>
      </c>
      <c r="C25">
        <v>0</v>
      </c>
      <c r="D25">
        <v>999</v>
      </c>
      <c r="E25" s="4">
        <v>0.87</v>
      </c>
      <c r="F25" s="5">
        <v>2.2000000000000002</v>
      </c>
      <c r="G25" s="5">
        <v>0</v>
      </c>
      <c r="H25" s="5">
        <v>14.6</v>
      </c>
      <c r="I25">
        <v>437</v>
      </c>
      <c r="J25" s="5">
        <v>182</v>
      </c>
      <c r="K25" s="5">
        <v>261</v>
      </c>
      <c r="L25" s="5">
        <v>3.2</v>
      </c>
      <c r="M25" s="5">
        <v>7.2</v>
      </c>
      <c r="N25" s="1">
        <f t="shared" si="0"/>
        <v>0</v>
      </c>
    </row>
    <row r="26" spans="1:27" ht="13.5" customHeight="1" x14ac:dyDescent="0.2">
      <c r="A26" s="3" t="s">
        <v>34</v>
      </c>
      <c r="B26" s="15">
        <v>0</v>
      </c>
      <c r="C26">
        <v>0</v>
      </c>
      <c r="D26">
        <v>999</v>
      </c>
      <c r="E26" s="4">
        <v>1</v>
      </c>
      <c r="F26" s="5">
        <v>1</v>
      </c>
      <c r="G26" s="5">
        <v>0</v>
      </c>
      <c r="H26" s="5">
        <v>0</v>
      </c>
      <c r="I26">
        <v>0</v>
      </c>
      <c r="J26" s="5">
        <v>0</v>
      </c>
      <c r="K26" s="5">
        <v>0</v>
      </c>
      <c r="L26" s="5">
        <v>380</v>
      </c>
      <c r="M26" s="5">
        <v>0</v>
      </c>
      <c r="N26" s="1">
        <f t="shared" si="0"/>
        <v>0</v>
      </c>
    </row>
    <row r="27" spans="1:27" ht="13.5" customHeight="1" x14ac:dyDescent="0.2">
      <c r="A27" s="3" t="s">
        <v>47</v>
      </c>
      <c r="B27" s="15">
        <v>0</v>
      </c>
      <c r="C27">
        <v>0</v>
      </c>
      <c r="D27">
        <v>999</v>
      </c>
      <c r="E27" s="4">
        <v>1</v>
      </c>
      <c r="F27" s="5">
        <v>6</v>
      </c>
      <c r="G27" s="5">
        <v>0</v>
      </c>
      <c r="H27" s="5">
        <v>0</v>
      </c>
      <c r="I27">
        <v>0</v>
      </c>
      <c r="J27" s="5">
        <v>0</v>
      </c>
      <c r="K27" s="5">
        <v>0</v>
      </c>
      <c r="L27" s="5">
        <v>185</v>
      </c>
      <c r="M27" s="5">
        <v>36</v>
      </c>
      <c r="N27" s="1">
        <f t="shared" si="0"/>
        <v>0</v>
      </c>
    </row>
    <row r="28" spans="1:27" ht="13.5" customHeight="1" x14ac:dyDescent="0.2">
      <c r="A28" s="3" t="s">
        <v>48</v>
      </c>
      <c r="B28" s="15">
        <v>0.06</v>
      </c>
      <c r="C28">
        <v>0</v>
      </c>
      <c r="D28">
        <v>999</v>
      </c>
      <c r="E28" s="4">
        <v>1</v>
      </c>
      <c r="F28" s="5">
        <v>6</v>
      </c>
      <c r="G28" s="5">
        <v>0</v>
      </c>
      <c r="H28" s="5">
        <v>0</v>
      </c>
      <c r="I28">
        <v>0</v>
      </c>
      <c r="J28" s="5">
        <v>0</v>
      </c>
      <c r="K28" s="5">
        <v>0</v>
      </c>
      <c r="L28" s="5">
        <v>99</v>
      </c>
      <c r="M28" s="5">
        <v>116</v>
      </c>
      <c r="N28" s="1">
        <f t="shared" si="0"/>
        <v>0.06</v>
      </c>
    </row>
    <row r="33" spans="1:14" ht="13.5" customHeight="1" x14ac:dyDescent="0.2">
      <c r="B33" s="31"/>
      <c r="C33" s="31"/>
    </row>
    <row r="34" spans="1:14" ht="13.5" customHeight="1" x14ac:dyDescent="0.2">
      <c r="B34" s="31"/>
      <c r="C34" s="31"/>
    </row>
    <row r="35" spans="1:14" ht="13.5" customHeight="1" x14ac:dyDescent="0.2">
      <c r="A35" s="3"/>
      <c r="B35" s="33"/>
      <c r="C35" s="31"/>
      <c r="E35" s="4"/>
      <c r="F35" s="5"/>
      <c r="G35" s="5"/>
      <c r="H35" s="5"/>
      <c r="J35" s="5"/>
      <c r="K35" s="5"/>
      <c r="L35" s="5"/>
      <c r="M35" s="5"/>
      <c r="N35" s="1"/>
    </row>
    <row r="36" spans="1:14" ht="13.5" customHeight="1" x14ac:dyDescent="0.2">
      <c r="A36" s="3"/>
      <c r="B36" s="33"/>
      <c r="C36" s="31"/>
      <c r="E36" s="4"/>
      <c r="F36" s="5"/>
      <c r="G36" s="5"/>
      <c r="H36" s="5"/>
      <c r="J36" s="5"/>
      <c r="K36" s="5"/>
      <c r="L36" s="5"/>
      <c r="M36" s="5"/>
      <c r="N36" s="1"/>
    </row>
    <row r="37" spans="1:14" ht="13.5" customHeight="1" x14ac:dyDescent="0.2">
      <c r="B37" s="31"/>
      <c r="C37" s="31"/>
    </row>
  </sheetData>
  <dataValidations count="2">
    <dataValidation type="list" allowBlank="1" showInputMessage="1" showErrorMessage="1" sqref="O4">
      <formula1>$AA$5:$AA$11</formula1>
    </dataValidation>
    <dataValidation type="list" allowBlank="1" showInputMessage="1" showErrorMessage="1" sqref="O5">
      <formula1>$AA$12:$AA$17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"/>
  <dimension ref="A1:AA26"/>
  <sheetViews>
    <sheetView workbookViewId="0">
      <selection activeCell="AA12" sqref="AA12:AA23"/>
    </sheetView>
  </sheetViews>
  <sheetFormatPr defaultRowHeight="13.5" customHeight="1" x14ac:dyDescent="0.2"/>
  <cols>
    <col min="1" max="1" width="14.140625" customWidth="1"/>
    <col min="2" max="2" width="6.85546875" bestFit="1" customWidth="1"/>
    <col min="3" max="3" width="7.5703125" bestFit="1" customWidth="1"/>
    <col min="4" max="4" width="5.5703125" bestFit="1" customWidth="1"/>
    <col min="5" max="5" width="10.42578125" bestFit="1" customWidth="1"/>
    <col min="6" max="6" width="7.42578125" bestFit="1" customWidth="1"/>
    <col min="7" max="7" width="10.42578125" customWidth="1"/>
    <col min="8" max="8" width="8.28515625" bestFit="1" customWidth="1"/>
    <col min="9" max="9" width="7.5703125" bestFit="1" customWidth="1"/>
    <col min="10" max="13" width="6.85546875" bestFit="1" customWidth="1"/>
    <col min="14" max="14" width="8.42578125" customWidth="1"/>
    <col min="15" max="15" width="28.5703125" bestFit="1" customWidth="1"/>
    <col min="26" max="26" width="46.140625" customWidth="1"/>
    <col min="27" max="27" width="140.5703125" bestFit="1" customWidth="1"/>
  </cols>
  <sheetData>
    <row r="1" spans="1:27" ht="20.25" x14ac:dyDescent="0.3">
      <c r="A1" s="21" t="s">
        <v>49</v>
      </c>
    </row>
    <row r="3" spans="1:27" ht="13.5" customHeight="1" x14ac:dyDescent="0.2"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13</v>
      </c>
      <c r="H3" s="2" t="s">
        <v>19</v>
      </c>
      <c r="I3" s="2" t="s">
        <v>17</v>
      </c>
      <c r="N3" s="2" t="s">
        <v>63</v>
      </c>
    </row>
    <row r="4" spans="1:27" ht="13.5" customHeight="1" x14ac:dyDescent="0.2">
      <c r="A4" s="2" t="s">
        <v>0</v>
      </c>
      <c r="B4" s="1">
        <f>VLOOKUP($O$4,Näringsrekommendationer!$A$5:$F$11,2)</f>
        <v>7.4271911088456264</v>
      </c>
      <c r="C4" s="1">
        <f>VLOOKUP($O$4,Näringsrekommendationer!$A$5:$F$11,3)</f>
        <v>58</v>
      </c>
      <c r="D4" s="1">
        <f>VLOOKUP($O$4,Näringsrekommendationer!$A$5:$F$11,4)</f>
        <v>50</v>
      </c>
      <c r="E4" s="1">
        <f>VLOOKUP($O$4,Näringsrekommendationer!$A$5:$F$11,5)</f>
        <v>3.4</v>
      </c>
      <c r="F4" s="1">
        <f>VLOOKUP($O$4,Näringsrekommendationer!$A$5:$F$11,6)</f>
        <v>2.6</v>
      </c>
      <c r="G4">
        <v>0</v>
      </c>
      <c r="H4">
        <v>70</v>
      </c>
      <c r="N4" s="2" t="s">
        <v>8</v>
      </c>
      <c r="O4" s="20">
        <v>50</v>
      </c>
      <c r="AA4" t="s">
        <v>81</v>
      </c>
    </row>
    <row r="5" spans="1:27" ht="13.5" customHeight="1" x14ac:dyDescent="0.2">
      <c r="A5" s="2" t="s">
        <v>9</v>
      </c>
      <c r="B5" s="1">
        <f>VLOOKUP($O$5,Näringsrekommendationer!$A$15:$F$26,2,FALSE )</f>
        <v>5</v>
      </c>
      <c r="C5" s="1">
        <f>VLOOKUP($O$5,Näringsrekommendationer!$A$15:$F$26,3,FALSE )</f>
        <v>50</v>
      </c>
      <c r="D5" s="1">
        <f>VLOOKUP($O$5,Näringsrekommendationer!$A$15:$F$26,4,FALSE )</f>
        <v>30</v>
      </c>
      <c r="E5" s="1">
        <f>VLOOKUP($O$5,Näringsrekommendationer!$A$15:$F$26,5,FALSE )</f>
        <v>0.9</v>
      </c>
      <c r="F5" s="1">
        <f>VLOOKUP($O$5,Näringsrekommendationer!$A$15:$F$26,6,FALSE )</f>
        <v>0.8</v>
      </c>
      <c r="G5">
        <v>0</v>
      </c>
      <c r="H5">
        <v>70</v>
      </c>
      <c r="N5" s="2" t="s">
        <v>9</v>
      </c>
      <c r="O5" s="12" t="s">
        <v>52</v>
      </c>
      <c r="AA5">
        <v>40</v>
      </c>
    </row>
    <row r="6" spans="1:27" ht="13.5" customHeight="1" x14ac:dyDescent="0.2">
      <c r="A6" s="2" t="s">
        <v>14</v>
      </c>
      <c r="B6" s="16">
        <f>SUM(B4:B5)</f>
        <v>12.427191108845626</v>
      </c>
      <c r="C6" s="16">
        <f>SUM(C4:C5)</f>
        <v>108</v>
      </c>
      <c r="D6" s="16">
        <f>SUM(D4:D5)</f>
        <v>80</v>
      </c>
      <c r="E6" s="16">
        <f>SUM(E4:E5)</f>
        <v>4.3</v>
      </c>
      <c r="F6" s="16">
        <f>SUM(F4:F5)</f>
        <v>3.4000000000000004</v>
      </c>
      <c r="G6" s="17">
        <v>-10</v>
      </c>
      <c r="H6" s="17">
        <v>70</v>
      </c>
      <c r="AA6">
        <v>50</v>
      </c>
    </row>
    <row r="7" spans="1:27" ht="13.5" customHeight="1" thickBot="1" x14ac:dyDescent="0.25">
      <c r="A7" s="10" t="s">
        <v>18</v>
      </c>
      <c r="B7" s="18">
        <f>B6*1.1</f>
        <v>13.669910219730189</v>
      </c>
      <c r="C7" s="18">
        <f>C6*1.2</f>
        <v>129.6</v>
      </c>
      <c r="D7" s="18">
        <f>D6*1.2</f>
        <v>96</v>
      </c>
      <c r="E7" s="18">
        <f>E6*1.15</f>
        <v>4.9449999999999994</v>
      </c>
      <c r="F7" s="18">
        <f>F6*1.15</f>
        <v>3.91</v>
      </c>
      <c r="G7" s="18">
        <v>30</v>
      </c>
      <c r="H7" s="18">
        <v>100</v>
      </c>
      <c r="I7" s="11"/>
      <c r="AA7">
        <v>60</v>
      </c>
    </row>
    <row r="8" spans="1:27" ht="13.5" customHeight="1" thickBot="1" x14ac:dyDescent="0.25">
      <c r="A8" s="10" t="s">
        <v>38</v>
      </c>
      <c r="B8" s="19">
        <f>SUMPRODUCT(B14:B26,H14:H26)</f>
        <v>11.42719111294929</v>
      </c>
      <c r="C8" s="19">
        <f>SUMPRODUCT(B14:B26,I14:I26)</f>
        <v>92.999999999999986</v>
      </c>
      <c r="D8" s="19">
        <f>SUMPRODUCT(B14:B26,J14:J26)</f>
        <v>83.093583999493873</v>
      </c>
      <c r="E8" s="19">
        <f>SUMPRODUCT(B14:B26,L14:L26)</f>
        <v>4.4150666075389147</v>
      </c>
      <c r="F8" s="19">
        <f>SUMPRODUCT(B14:B26,M14:M26)</f>
        <v>3.4000000000000004</v>
      </c>
      <c r="G8" s="19">
        <f>SUMPRODUCT(B14:B26,K14:K26)</f>
        <v>-8.0205895743029494</v>
      </c>
      <c r="H8" s="19">
        <f>SUMPRODUCT(B14:B26,G14:G26)/SUM(B14:B26)*100</f>
        <v>69.999999922026845</v>
      </c>
      <c r="I8" s="19">
        <f>SUMPRODUCT(B14:B26,F14:F26)</f>
        <v>1.08144316536864</v>
      </c>
      <c r="AA8">
        <v>70</v>
      </c>
    </row>
    <row r="9" spans="1:27" ht="13.5" customHeight="1" x14ac:dyDescent="0.2">
      <c r="A9" s="13" t="s">
        <v>46</v>
      </c>
      <c r="B9" s="14">
        <f>(B8-B6)/B6*100</f>
        <v>-8.0468706656047218</v>
      </c>
      <c r="C9" s="14">
        <f>(C8-C6)/C6*100</f>
        <v>-13.888888888888903</v>
      </c>
      <c r="D9" s="14">
        <f>(D8-D6)/D6*100</f>
        <v>3.866979999367341</v>
      </c>
      <c r="E9" s="14">
        <f>(E8-E6)/E6*100</f>
        <v>2.6759676171840665</v>
      </c>
      <c r="F9" s="14">
        <f>(F8-F6)/F6*100</f>
        <v>0</v>
      </c>
      <c r="AA9">
        <v>80</v>
      </c>
    </row>
    <row r="10" spans="1:27" ht="13.5" customHeight="1" x14ac:dyDescent="0.2">
      <c r="AA10">
        <v>90</v>
      </c>
    </row>
    <row r="11" spans="1:27" ht="13.5" customHeight="1" x14ac:dyDescent="0.2">
      <c r="A11" s="2" t="s">
        <v>15</v>
      </c>
      <c r="B11" s="2"/>
      <c r="AA11">
        <v>100</v>
      </c>
    </row>
    <row r="12" spans="1:27" ht="13.5" customHeight="1" x14ac:dyDescent="0.2">
      <c r="A12" s="6" t="s">
        <v>44</v>
      </c>
      <c r="B12" s="2" t="s">
        <v>16</v>
      </c>
      <c r="C12" s="2" t="s">
        <v>41</v>
      </c>
      <c r="D12" s="2" t="s">
        <v>40</v>
      </c>
      <c r="E12" s="7" t="s">
        <v>37</v>
      </c>
      <c r="F12" s="6" t="s">
        <v>17</v>
      </c>
      <c r="G12" s="6" t="s">
        <v>20</v>
      </c>
      <c r="H12" s="6" t="s">
        <v>2</v>
      </c>
      <c r="I12" s="8" t="s">
        <v>39</v>
      </c>
      <c r="J12" s="6" t="s">
        <v>4</v>
      </c>
      <c r="K12" s="6" t="s">
        <v>13</v>
      </c>
      <c r="L12" s="6" t="s">
        <v>5</v>
      </c>
      <c r="M12" s="6" t="s">
        <v>6</v>
      </c>
      <c r="N12" s="9" t="s">
        <v>42</v>
      </c>
      <c r="AA12" t="s">
        <v>10</v>
      </c>
    </row>
    <row r="13" spans="1:27" ht="13.5" customHeight="1" x14ac:dyDescent="0.2">
      <c r="A13" s="6" t="s">
        <v>45</v>
      </c>
      <c r="B13" s="2" t="s">
        <v>36</v>
      </c>
      <c r="C13" s="2" t="s">
        <v>36</v>
      </c>
      <c r="D13" s="2" t="s">
        <v>36</v>
      </c>
      <c r="E13" s="7" t="s">
        <v>21</v>
      </c>
      <c r="F13" s="6" t="s">
        <v>35</v>
      </c>
      <c r="G13" s="6" t="s">
        <v>21</v>
      </c>
      <c r="H13" s="6" t="s">
        <v>22</v>
      </c>
      <c r="I13" s="8" t="s">
        <v>23</v>
      </c>
      <c r="J13" s="6" t="s">
        <v>23</v>
      </c>
      <c r="K13" s="6" t="s">
        <v>23</v>
      </c>
      <c r="L13" s="6" t="s">
        <v>23</v>
      </c>
      <c r="M13" s="6" t="s">
        <v>23</v>
      </c>
      <c r="N13" s="9" t="s">
        <v>43</v>
      </c>
      <c r="AA13" t="s">
        <v>50</v>
      </c>
    </row>
    <row r="14" spans="1:27" ht="13.5" customHeight="1" x14ac:dyDescent="0.2">
      <c r="A14" s="3" t="s">
        <v>24</v>
      </c>
      <c r="B14" s="15">
        <v>0</v>
      </c>
      <c r="C14">
        <v>0</v>
      </c>
      <c r="D14">
        <v>0</v>
      </c>
      <c r="E14" s="4">
        <v>0.22</v>
      </c>
      <c r="F14" s="5">
        <v>0.6</v>
      </c>
      <c r="G14" s="5">
        <v>1</v>
      </c>
      <c r="H14" s="5">
        <v>10.5</v>
      </c>
      <c r="I14">
        <v>150</v>
      </c>
      <c r="J14" s="5">
        <v>78</v>
      </c>
      <c r="K14" s="5">
        <v>36</v>
      </c>
      <c r="L14" s="5">
        <v>5.5</v>
      </c>
      <c r="M14" s="5">
        <v>3</v>
      </c>
      <c r="N14" s="1">
        <f>B14/E14</f>
        <v>0</v>
      </c>
      <c r="AA14" t="s">
        <v>51</v>
      </c>
    </row>
    <row r="15" spans="1:27" ht="13.5" customHeight="1" x14ac:dyDescent="0.2">
      <c r="A15" s="3" t="s">
        <v>25</v>
      </c>
      <c r="B15" s="15">
        <v>0</v>
      </c>
      <c r="C15">
        <v>0</v>
      </c>
      <c r="D15">
        <v>999</v>
      </c>
      <c r="E15" s="4">
        <v>0.84</v>
      </c>
      <c r="F15" s="5">
        <v>1.31</v>
      </c>
      <c r="G15" s="5">
        <v>1</v>
      </c>
      <c r="H15" s="5">
        <v>9.3000000000000007</v>
      </c>
      <c r="I15">
        <v>60</v>
      </c>
      <c r="J15" s="5">
        <v>67</v>
      </c>
      <c r="K15" s="5">
        <v>-19</v>
      </c>
      <c r="L15" s="5">
        <v>3.7</v>
      </c>
      <c r="M15" s="5">
        <v>2.2000000000000002</v>
      </c>
      <c r="N15" s="1">
        <f t="shared" ref="N15:N26" si="0">B15/E15</f>
        <v>0</v>
      </c>
      <c r="AA15" t="s">
        <v>52</v>
      </c>
    </row>
    <row r="16" spans="1:27" ht="13.5" customHeight="1" x14ac:dyDescent="0.2">
      <c r="A16" s="3" t="s">
        <v>26</v>
      </c>
      <c r="B16" s="15">
        <v>0.55415082169166041</v>
      </c>
      <c r="C16">
        <v>0</v>
      </c>
      <c r="D16">
        <v>999</v>
      </c>
      <c r="E16" s="4">
        <v>0.32</v>
      </c>
      <c r="F16" s="5">
        <v>1</v>
      </c>
      <c r="G16" s="5">
        <v>1</v>
      </c>
      <c r="H16" s="5">
        <v>10.199999999999999</v>
      </c>
      <c r="I16">
        <v>100</v>
      </c>
      <c r="J16" s="5">
        <v>69</v>
      </c>
      <c r="K16" s="5">
        <v>17</v>
      </c>
      <c r="L16" s="5">
        <v>5.9</v>
      </c>
      <c r="M16" s="5">
        <v>2.7</v>
      </c>
      <c r="N16" s="1">
        <f t="shared" si="0"/>
        <v>1.7317213177864388</v>
      </c>
      <c r="AA16" t="s">
        <v>53</v>
      </c>
    </row>
    <row r="17" spans="1:27" ht="13.5" customHeight="1" x14ac:dyDescent="0.2">
      <c r="A17" s="3" t="s">
        <v>27</v>
      </c>
      <c r="B17" s="15">
        <v>0.21881586176725312</v>
      </c>
      <c r="C17">
        <v>0</v>
      </c>
      <c r="D17">
        <v>999</v>
      </c>
      <c r="E17" s="4">
        <v>0.85</v>
      </c>
      <c r="F17" s="5">
        <v>0.59</v>
      </c>
      <c r="G17" s="5">
        <v>1</v>
      </c>
      <c r="H17" s="5">
        <v>6.6</v>
      </c>
      <c r="I17">
        <v>0</v>
      </c>
      <c r="J17" s="5">
        <v>46</v>
      </c>
      <c r="K17" s="5">
        <v>-54</v>
      </c>
      <c r="L17" s="5">
        <v>3.3</v>
      </c>
      <c r="M17" s="5">
        <v>1</v>
      </c>
      <c r="N17" s="1">
        <f t="shared" si="0"/>
        <v>0.25743042560853308</v>
      </c>
      <c r="AA17" t="s">
        <v>54</v>
      </c>
    </row>
    <row r="18" spans="1:27" ht="13.5" customHeight="1" x14ac:dyDescent="0.2">
      <c r="A18" s="3" t="s">
        <v>28</v>
      </c>
      <c r="B18" s="15">
        <v>0</v>
      </c>
      <c r="C18">
        <v>0</v>
      </c>
      <c r="D18">
        <v>999</v>
      </c>
      <c r="E18" s="4">
        <v>0.85</v>
      </c>
      <c r="F18" s="5">
        <v>1.06</v>
      </c>
      <c r="G18" s="5">
        <v>0</v>
      </c>
      <c r="H18" s="5">
        <v>11.7</v>
      </c>
      <c r="I18">
        <v>88</v>
      </c>
      <c r="J18" s="5">
        <v>67</v>
      </c>
      <c r="K18" s="5">
        <v>-2</v>
      </c>
      <c r="L18" s="5">
        <v>0.6</v>
      </c>
      <c r="M18" s="5">
        <v>3.7</v>
      </c>
      <c r="N18" s="1">
        <f t="shared" si="0"/>
        <v>0</v>
      </c>
      <c r="AA18" t="s">
        <v>55</v>
      </c>
    </row>
    <row r="19" spans="1:27" ht="13.5" customHeight="1" x14ac:dyDescent="0.2">
      <c r="A19" s="3" t="s">
        <v>29</v>
      </c>
      <c r="B19" s="15">
        <v>0.29298514213931193</v>
      </c>
      <c r="C19">
        <v>0</v>
      </c>
      <c r="D19">
        <v>999</v>
      </c>
      <c r="E19" s="4">
        <v>0.87</v>
      </c>
      <c r="F19" s="5">
        <v>1.1499999999999999</v>
      </c>
      <c r="G19" s="5">
        <v>0</v>
      </c>
      <c r="H19" s="5">
        <v>13.2</v>
      </c>
      <c r="I19">
        <v>93</v>
      </c>
      <c r="J19" s="5">
        <v>90</v>
      </c>
      <c r="K19" s="5">
        <v>-29</v>
      </c>
      <c r="L19" s="5">
        <v>0.4</v>
      </c>
      <c r="M19" s="5">
        <v>4</v>
      </c>
      <c r="N19" s="1">
        <f t="shared" si="0"/>
        <v>0.33676453119461142</v>
      </c>
      <c r="AA19" t="s">
        <v>56</v>
      </c>
    </row>
    <row r="20" spans="1:27" ht="13.5" customHeight="1" x14ac:dyDescent="0.2">
      <c r="A20" s="3" t="s">
        <v>30</v>
      </c>
      <c r="B20" s="15">
        <v>0</v>
      </c>
      <c r="C20">
        <v>0</v>
      </c>
      <c r="D20">
        <v>999</v>
      </c>
      <c r="E20" s="4">
        <v>0.87</v>
      </c>
      <c r="F20" s="5">
        <v>1.26</v>
      </c>
      <c r="G20" s="5">
        <v>0</v>
      </c>
      <c r="H20" s="5">
        <v>14.1</v>
      </c>
      <c r="I20">
        <v>98</v>
      </c>
      <c r="J20" s="5">
        <v>95</v>
      </c>
      <c r="K20" s="5">
        <v>-33</v>
      </c>
      <c r="L20" s="5">
        <v>0.3</v>
      </c>
      <c r="M20" s="5">
        <v>3.7</v>
      </c>
      <c r="N20" s="1">
        <f t="shared" si="0"/>
        <v>0</v>
      </c>
      <c r="AA20" t="s">
        <v>57</v>
      </c>
    </row>
    <row r="21" spans="1:27" ht="13.5" customHeight="1" x14ac:dyDescent="0.2">
      <c r="A21" s="3" t="s">
        <v>31</v>
      </c>
      <c r="B21" s="15">
        <v>0</v>
      </c>
      <c r="C21">
        <v>0</v>
      </c>
      <c r="D21">
        <v>999</v>
      </c>
      <c r="E21" s="4">
        <v>0.91</v>
      </c>
      <c r="F21" s="5">
        <v>1.54</v>
      </c>
      <c r="G21" s="5">
        <v>0</v>
      </c>
      <c r="H21" s="5">
        <v>12.5</v>
      </c>
      <c r="I21">
        <v>74</v>
      </c>
      <c r="J21" s="5">
        <v>97</v>
      </c>
      <c r="K21" s="5">
        <v>-56</v>
      </c>
      <c r="L21" s="5">
        <v>9.5</v>
      </c>
      <c r="M21" s="5">
        <v>0.7</v>
      </c>
      <c r="N21" s="1">
        <f t="shared" si="0"/>
        <v>0</v>
      </c>
      <c r="AA21" t="s">
        <v>58</v>
      </c>
    </row>
    <row r="22" spans="1:27" ht="13.5" customHeight="1" x14ac:dyDescent="0.2">
      <c r="A22" s="3" t="s">
        <v>32</v>
      </c>
      <c r="B22" s="15">
        <v>3.8286294858807184E-2</v>
      </c>
      <c r="C22">
        <v>0</v>
      </c>
      <c r="D22">
        <v>999</v>
      </c>
      <c r="E22" s="4">
        <v>0.9</v>
      </c>
      <c r="F22" s="5">
        <v>1.6</v>
      </c>
      <c r="G22" s="5">
        <v>0</v>
      </c>
      <c r="H22" s="5">
        <v>12.1</v>
      </c>
      <c r="I22">
        <v>270</v>
      </c>
      <c r="J22" s="5">
        <v>220</v>
      </c>
      <c r="K22" s="5">
        <v>75</v>
      </c>
      <c r="L22" s="5">
        <v>8</v>
      </c>
      <c r="M22" s="5">
        <v>13.4</v>
      </c>
      <c r="N22" s="1">
        <f t="shared" si="0"/>
        <v>4.2540327620896871E-2</v>
      </c>
      <c r="AA22" t="s">
        <v>11</v>
      </c>
    </row>
    <row r="23" spans="1:27" ht="13.5" customHeight="1" x14ac:dyDescent="0.2">
      <c r="A23" s="3" t="s">
        <v>33</v>
      </c>
      <c r="B23" s="15">
        <v>0</v>
      </c>
      <c r="C23">
        <v>0</v>
      </c>
      <c r="D23">
        <v>999</v>
      </c>
      <c r="E23" s="4">
        <v>0.87</v>
      </c>
      <c r="F23" s="5">
        <v>2.2000000000000002</v>
      </c>
      <c r="G23" s="5">
        <v>0</v>
      </c>
      <c r="H23" s="5">
        <v>14.6</v>
      </c>
      <c r="I23">
        <v>437</v>
      </c>
      <c r="J23" s="5">
        <v>182</v>
      </c>
      <c r="K23" s="5">
        <v>261</v>
      </c>
      <c r="L23" s="5">
        <v>3.2</v>
      </c>
      <c r="M23" s="5">
        <v>7.2</v>
      </c>
      <c r="N23" s="1">
        <f t="shared" si="0"/>
        <v>0</v>
      </c>
      <c r="AA23" t="s">
        <v>12</v>
      </c>
    </row>
    <row r="24" spans="1:27" ht="13.5" customHeight="1" x14ac:dyDescent="0.2">
      <c r="A24" s="3" t="s">
        <v>34</v>
      </c>
      <c r="B24" s="15">
        <v>0</v>
      </c>
      <c r="C24">
        <v>0</v>
      </c>
      <c r="D24">
        <v>999</v>
      </c>
      <c r="E24" s="4">
        <v>1</v>
      </c>
      <c r="F24" s="5">
        <v>1</v>
      </c>
      <c r="G24" s="5">
        <v>0</v>
      </c>
      <c r="H24" s="5">
        <v>0</v>
      </c>
      <c r="I24">
        <v>0</v>
      </c>
      <c r="J24" s="5">
        <v>0</v>
      </c>
      <c r="K24" s="5">
        <v>0</v>
      </c>
      <c r="L24" s="5">
        <v>380</v>
      </c>
      <c r="M24" s="5">
        <v>0</v>
      </c>
      <c r="N24" s="1">
        <f t="shared" si="0"/>
        <v>0</v>
      </c>
    </row>
    <row r="25" spans="1:27" ht="13.5" customHeight="1" x14ac:dyDescent="0.2">
      <c r="A25" s="3" t="s">
        <v>47</v>
      </c>
      <c r="B25" s="15">
        <v>0</v>
      </c>
      <c r="C25">
        <v>0</v>
      </c>
      <c r="D25">
        <v>999</v>
      </c>
      <c r="E25" s="4">
        <v>1</v>
      </c>
      <c r="F25" s="5">
        <v>6</v>
      </c>
      <c r="G25" s="5">
        <v>0</v>
      </c>
      <c r="H25" s="5">
        <v>0</v>
      </c>
      <c r="I25">
        <v>0</v>
      </c>
      <c r="J25" s="5">
        <v>0</v>
      </c>
      <c r="K25" s="5">
        <v>0</v>
      </c>
      <c r="L25" s="5">
        <v>185</v>
      </c>
      <c r="M25" s="5">
        <v>36</v>
      </c>
      <c r="N25" s="1">
        <f t="shared" si="0"/>
        <v>0</v>
      </c>
    </row>
    <row r="26" spans="1:27" ht="13.5" customHeight="1" x14ac:dyDescent="0.2">
      <c r="A26" s="3" t="s">
        <v>48</v>
      </c>
      <c r="B26" s="15">
        <v>0</v>
      </c>
      <c r="C26">
        <v>0</v>
      </c>
      <c r="D26">
        <v>999</v>
      </c>
      <c r="E26" s="4">
        <v>1</v>
      </c>
      <c r="F26" s="5">
        <v>6</v>
      </c>
      <c r="G26" s="5">
        <v>0</v>
      </c>
      <c r="H26" s="5">
        <v>0</v>
      </c>
      <c r="I26">
        <v>0</v>
      </c>
      <c r="J26" s="5">
        <v>0</v>
      </c>
      <c r="K26" s="5">
        <v>0</v>
      </c>
      <c r="L26" s="5">
        <v>99</v>
      </c>
      <c r="M26" s="5">
        <v>116</v>
      </c>
      <c r="N26" s="1">
        <f t="shared" si="0"/>
        <v>0</v>
      </c>
    </row>
  </sheetData>
  <phoneticPr fontId="0" type="noConversion"/>
  <dataValidations count="2">
    <dataValidation type="list" allowBlank="1" showInputMessage="1" showErrorMessage="1" sqref="O4">
      <formula1>$AA$5:$AA$11</formula1>
    </dataValidation>
    <dataValidation type="list" allowBlank="1" showInputMessage="1" showErrorMessage="1" sqref="O5">
      <formula1>$AA$12:$AA$23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7"/>
  <sheetViews>
    <sheetView workbookViewId="0">
      <selection activeCell="O5" sqref="O5"/>
    </sheetView>
  </sheetViews>
  <sheetFormatPr defaultRowHeight="13.5" customHeight="1" x14ac:dyDescent="0.2"/>
  <cols>
    <col min="1" max="1" width="14.140625" customWidth="1"/>
    <col min="2" max="2" width="6.85546875" bestFit="1" customWidth="1"/>
    <col min="3" max="3" width="12.28515625" bestFit="1" customWidth="1"/>
    <col min="4" max="4" width="5.5703125" bestFit="1" customWidth="1"/>
    <col min="5" max="5" width="6.140625" customWidth="1"/>
    <col min="6" max="6" width="7" customWidth="1"/>
    <col min="7" max="7" width="5.42578125" customWidth="1"/>
    <col min="8" max="8" width="12.28515625" bestFit="1" customWidth="1"/>
    <col min="9" max="9" width="7.5703125" bestFit="1" customWidth="1"/>
    <col min="10" max="12" width="6.85546875" bestFit="1" customWidth="1"/>
    <col min="13" max="13" width="6.140625" customWidth="1"/>
    <col min="14" max="14" width="8.42578125" customWidth="1"/>
    <col min="15" max="15" width="28.5703125" bestFit="1" customWidth="1"/>
    <col min="26" max="26" width="46.140625" customWidth="1"/>
    <col min="27" max="27" width="140.5703125" bestFit="1" customWidth="1"/>
  </cols>
  <sheetData>
    <row r="1" spans="1:27" ht="20.25" x14ac:dyDescent="0.3">
      <c r="A1" s="21" t="s">
        <v>77</v>
      </c>
      <c r="O1" s="2" t="s">
        <v>68</v>
      </c>
    </row>
    <row r="3" spans="1:27" ht="13.5" customHeight="1" x14ac:dyDescent="0.2"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13</v>
      </c>
      <c r="H3" s="2" t="s">
        <v>19</v>
      </c>
      <c r="I3" s="2" t="s">
        <v>17</v>
      </c>
      <c r="N3" s="2" t="s">
        <v>63</v>
      </c>
    </row>
    <row r="4" spans="1:27" ht="13.5" customHeight="1" x14ac:dyDescent="0.2">
      <c r="A4" s="2" t="s">
        <v>0</v>
      </c>
      <c r="B4" s="1">
        <f>VLOOKUP($O$4,Näringsrekommendationer!$A$5:$F$11,2)</f>
        <v>7.4271911088456264</v>
      </c>
      <c r="C4" s="1">
        <f>VLOOKUP($O$4,Näringsrekommendationer!$A$5:$F$11,3)</f>
        <v>58</v>
      </c>
      <c r="D4" s="1">
        <f>VLOOKUP($O$4,Näringsrekommendationer!$A$5:$F$11,4)</f>
        <v>50</v>
      </c>
      <c r="E4" s="1">
        <f>VLOOKUP($O$4,Näringsrekommendationer!$A$5:$F$11,5)</f>
        <v>3.4</v>
      </c>
      <c r="F4" s="1">
        <f>VLOOKUP($O$4,Näringsrekommendationer!$A$5:$F$11,6)</f>
        <v>2.6</v>
      </c>
      <c r="G4">
        <v>0</v>
      </c>
      <c r="H4">
        <v>70</v>
      </c>
      <c r="N4" s="2" t="s">
        <v>8</v>
      </c>
      <c r="O4" s="20">
        <v>50</v>
      </c>
      <c r="AA4" t="s">
        <v>81</v>
      </c>
    </row>
    <row r="5" spans="1:27" ht="13.5" customHeight="1" x14ac:dyDescent="0.2">
      <c r="A5" s="2" t="s">
        <v>9</v>
      </c>
      <c r="B5" s="1">
        <f>VLOOKUP($O$5,Näringsrekommendationer!$A$15:$F$26,2,FALSE )</f>
        <v>4</v>
      </c>
      <c r="C5" s="1">
        <f>VLOOKUP($O$5,Näringsrekommendationer!$A$15:$F$26,3,FALSE )</f>
        <v>35</v>
      </c>
      <c r="D5" s="1">
        <f>VLOOKUP($O$5,Näringsrekommendationer!$A$15:$F$26,4,FALSE )</f>
        <v>20</v>
      </c>
      <c r="E5" s="1">
        <f>VLOOKUP($O$5,Näringsrekommendationer!$A$15:$F$26,5,FALSE )</f>
        <v>0.9</v>
      </c>
      <c r="F5" s="1">
        <f>VLOOKUP($O$5,Näringsrekommendationer!$A$15:$F$26,6,FALSE )</f>
        <v>0.8</v>
      </c>
      <c r="G5">
        <v>0</v>
      </c>
      <c r="H5">
        <v>70</v>
      </c>
      <c r="N5" s="2" t="s">
        <v>9</v>
      </c>
      <c r="O5" s="12" t="s">
        <v>50</v>
      </c>
      <c r="AA5">
        <v>40</v>
      </c>
    </row>
    <row r="6" spans="1:27" ht="13.5" customHeight="1" x14ac:dyDescent="0.2">
      <c r="A6" s="2" t="s">
        <v>14</v>
      </c>
      <c r="B6" s="16">
        <f>SUM(B4:B5)</f>
        <v>11.427191108845626</v>
      </c>
      <c r="C6" s="16">
        <f>SUM(C4:C5)</f>
        <v>93</v>
      </c>
      <c r="D6" s="16">
        <f>SUM(D4:D5)</f>
        <v>70</v>
      </c>
      <c r="E6" s="16">
        <f>SUM(E4:E5)</f>
        <v>4.3</v>
      </c>
      <c r="F6" s="16">
        <f>SUM(F4:F5)</f>
        <v>3.4000000000000004</v>
      </c>
      <c r="G6" s="17">
        <v>-10</v>
      </c>
      <c r="H6" s="17">
        <v>70</v>
      </c>
      <c r="AA6">
        <v>50</v>
      </c>
    </row>
    <row r="7" spans="1:27" ht="13.5" customHeight="1" thickBot="1" x14ac:dyDescent="0.25">
      <c r="A7" s="10" t="s">
        <v>18</v>
      </c>
      <c r="B7" s="18">
        <f>B6*1.1</f>
        <v>12.56991021973019</v>
      </c>
      <c r="C7" s="18">
        <f>C6*1.2</f>
        <v>111.6</v>
      </c>
      <c r="D7" s="18">
        <f>D6*1.2</f>
        <v>84</v>
      </c>
      <c r="E7" s="18">
        <f>E6*1.15</f>
        <v>4.9449999999999994</v>
      </c>
      <c r="F7" s="18">
        <f>F6*1.15</f>
        <v>3.91</v>
      </c>
      <c r="G7" s="18">
        <v>30</v>
      </c>
      <c r="H7" s="18">
        <v>100</v>
      </c>
      <c r="I7" s="11"/>
      <c r="AA7">
        <v>60</v>
      </c>
    </row>
    <row r="8" spans="1:27" ht="13.5" customHeight="1" thickBot="1" x14ac:dyDescent="0.25">
      <c r="A8" s="10" t="s">
        <v>38</v>
      </c>
      <c r="B8" s="19">
        <f>SUMPRODUCT(B14:B27,H14:H27)</f>
        <v>14.139999999999999</v>
      </c>
      <c r="C8" s="19">
        <f>SUMPRODUCT(B14:B27,I14:I27)</f>
        <v>102.19999999999999</v>
      </c>
      <c r="D8" s="19">
        <f>SUMPRODUCT(B14:B27,J14:J27)</f>
        <v>96.6</v>
      </c>
      <c r="E8" s="19">
        <f>SUMPRODUCT(B14:B27,L14:L27)</f>
        <v>9.94</v>
      </c>
      <c r="F8" s="19">
        <f>SUMPRODUCT(B14:B27,M14:M27)</f>
        <v>4.0599999999999996</v>
      </c>
      <c r="G8" s="19">
        <f>SUMPRODUCT(B14:B27,K14:K27)</f>
        <v>-9.7999999999999989</v>
      </c>
      <c r="H8" s="19">
        <f>SUMPRODUCT(B14:B27,G14:G27)/SUM(B14:B27)*100</f>
        <v>100</v>
      </c>
      <c r="I8" s="19">
        <f>SUMPRODUCT(B14:B27,F14:F27)</f>
        <v>1.9599999999999997</v>
      </c>
      <c r="AA8">
        <v>70</v>
      </c>
    </row>
    <row r="9" spans="1:27" ht="13.5" customHeight="1" x14ac:dyDescent="0.2">
      <c r="A9" s="13" t="s">
        <v>46</v>
      </c>
      <c r="B9" s="14">
        <f>(B8-B6)/B6*100</f>
        <v>23.739945060115652</v>
      </c>
      <c r="C9" s="14">
        <f>(C8-C6)/C6*100</f>
        <v>9.8924731182795576</v>
      </c>
      <c r="D9" s="14">
        <f>(D8-D6)/D6*100</f>
        <v>37.999999999999986</v>
      </c>
      <c r="E9" s="14">
        <f>(E8-E6)/E6*100</f>
        <v>131.16279069767444</v>
      </c>
      <c r="F9" s="14">
        <f>(F8-F6)/F6*100</f>
        <v>19.411764705882327</v>
      </c>
      <c r="AA9">
        <v>80</v>
      </c>
    </row>
    <row r="10" spans="1:27" ht="13.5" customHeight="1" x14ac:dyDescent="0.2">
      <c r="AA10">
        <v>90</v>
      </c>
    </row>
    <row r="11" spans="1:27" ht="13.5" customHeight="1" x14ac:dyDescent="0.2">
      <c r="A11" s="2" t="s">
        <v>15</v>
      </c>
      <c r="B11" s="2"/>
      <c r="AA11">
        <v>100</v>
      </c>
    </row>
    <row r="12" spans="1:27" ht="13.5" customHeight="1" x14ac:dyDescent="0.2">
      <c r="A12" s="6" t="s">
        <v>44</v>
      </c>
      <c r="B12" s="26" t="s">
        <v>16</v>
      </c>
      <c r="C12" s="26" t="s">
        <v>41</v>
      </c>
      <c r="D12" s="26" t="s">
        <v>40</v>
      </c>
      <c r="E12" s="27" t="s">
        <v>37</v>
      </c>
      <c r="F12" s="24" t="s">
        <v>17</v>
      </c>
      <c r="G12" s="24" t="s">
        <v>20</v>
      </c>
      <c r="H12" s="24" t="s">
        <v>2</v>
      </c>
      <c r="I12" s="25" t="s">
        <v>39</v>
      </c>
      <c r="J12" s="24" t="s">
        <v>4</v>
      </c>
      <c r="K12" s="24" t="s">
        <v>13</v>
      </c>
      <c r="L12" s="24" t="s">
        <v>5</v>
      </c>
      <c r="M12" s="24" t="s">
        <v>6</v>
      </c>
      <c r="N12" s="29" t="s">
        <v>42</v>
      </c>
      <c r="AA12" t="s">
        <v>10</v>
      </c>
    </row>
    <row r="13" spans="1:27" ht="13.5" customHeight="1" x14ac:dyDescent="0.2">
      <c r="A13" s="6" t="s">
        <v>45</v>
      </c>
      <c r="B13" s="26" t="s">
        <v>36</v>
      </c>
      <c r="C13" s="26" t="s">
        <v>36</v>
      </c>
      <c r="D13" s="26" t="s">
        <v>36</v>
      </c>
      <c r="E13" s="27" t="s">
        <v>21</v>
      </c>
      <c r="F13" s="24" t="s">
        <v>35</v>
      </c>
      <c r="G13" s="24" t="s">
        <v>21</v>
      </c>
      <c r="H13" s="24" t="s">
        <v>22</v>
      </c>
      <c r="I13" s="25" t="s">
        <v>23</v>
      </c>
      <c r="J13" s="24" t="s">
        <v>23</v>
      </c>
      <c r="K13" s="24" t="s">
        <v>23</v>
      </c>
      <c r="L13" s="24" t="s">
        <v>23</v>
      </c>
      <c r="M13" s="24" t="s">
        <v>23</v>
      </c>
      <c r="N13" s="29" t="s">
        <v>43</v>
      </c>
      <c r="AA13" t="s">
        <v>50</v>
      </c>
    </row>
    <row r="14" spans="1:27" ht="13.5" customHeight="1" x14ac:dyDescent="0.2">
      <c r="A14" s="22" t="s">
        <v>62</v>
      </c>
      <c r="B14" s="15">
        <v>1.4</v>
      </c>
      <c r="C14">
        <v>0</v>
      </c>
      <c r="D14">
        <v>999</v>
      </c>
      <c r="E14" s="4">
        <v>0.4</v>
      </c>
      <c r="F14" s="5">
        <v>1.4</v>
      </c>
      <c r="G14" s="5">
        <v>1</v>
      </c>
      <c r="H14" s="5">
        <v>10.1</v>
      </c>
      <c r="I14">
        <v>73</v>
      </c>
      <c r="J14" s="5">
        <v>69</v>
      </c>
      <c r="K14" s="5">
        <v>-7</v>
      </c>
      <c r="L14" s="5">
        <v>7.1</v>
      </c>
      <c r="M14" s="5">
        <v>2.9</v>
      </c>
      <c r="N14" s="1">
        <f>B14/E14</f>
        <v>3.4999999999999996</v>
      </c>
      <c r="AA14" t="s">
        <v>52</v>
      </c>
    </row>
    <row r="15" spans="1:27" ht="13.5" customHeight="1" x14ac:dyDescent="0.2">
      <c r="A15" s="22" t="s">
        <v>59</v>
      </c>
      <c r="B15" s="15">
        <v>0</v>
      </c>
      <c r="C15">
        <v>0</v>
      </c>
      <c r="D15">
        <v>999</v>
      </c>
      <c r="E15" s="4">
        <v>0.88</v>
      </c>
      <c r="F15" s="5">
        <v>4.5</v>
      </c>
      <c r="G15" s="5">
        <v>0</v>
      </c>
      <c r="H15" s="23">
        <v>13.7</v>
      </c>
      <c r="I15">
        <v>176</v>
      </c>
      <c r="J15" s="5">
        <v>115</v>
      </c>
      <c r="K15" s="5">
        <v>-2</v>
      </c>
      <c r="L15" s="5">
        <v>4.5999999999999996</v>
      </c>
      <c r="M15" s="5">
        <v>5.8</v>
      </c>
      <c r="N15" s="1">
        <f>B15/E15</f>
        <v>0</v>
      </c>
    </row>
    <row r="16" spans="1:27" ht="13.5" customHeight="1" x14ac:dyDescent="0.2">
      <c r="A16" s="3" t="s">
        <v>24</v>
      </c>
      <c r="B16" s="15">
        <v>0</v>
      </c>
      <c r="C16">
        <v>0</v>
      </c>
      <c r="D16">
        <v>0</v>
      </c>
      <c r="E16" s="4">
        <v>0.22</v>
      </c>
      <c r="F16" s="5">
        <v>0.6</v>
      </c>
      <c r="G16" s="5">
        <v>1</v>
      </c>
      <c r="H16" s="5">
        <v>10.5</v>
      </c>
      <c r="I16">
        <v>150</v>
      </c>
      <c r="J16" s="5">
        <v>78</v>
      </c>
      <c r="K16" s="5">
        <v>36</v>
      </c>
      <c r="L16" s="5">
        <v>5.5</v>
      </c>
      <c r="M16" s="5">
        <v>3</v>
      </c>
      <c r="N16" s="1">
        <f>B16/E16</f>
        <v>0</v>
      </c>
    </row>
    <row r="17" spans="1:14" ht="13.5" customHeight="1" x14ac:dyDescent="0.2">
      <c r="A17" s="3" t="s">
        <v>25</v>
      </c>
      <c r="B17" s="15">
        <v>0</v>
      </c>
      <c r="C17">
        <v>0</v>
      </c>
      <c r="D17">
        <v>999</v>
      </c>
      <c r="E17" s="4">
        <v>0.84</v>
      </c>
      <c r="F17" s="5">
        <v>1.31</v>
      </c>
      <c r="G17" s="5">
        <v>1</v>
      </c>
      <c r="H17" s="5">
        <v>9.3000000000000007</v>
      </c>
      <c r="I17">
        <v>60</v>
      </c>
      <c r="J17" s="5">
        <v>67</v>
      </c>
      <c r="K17" s="5">
        <v>-19</v>
      </c>
      <c r="L17" s="5">
        <v>3.7</v>
      </c>
      <c r="M17" s="5">
        <v>2.2000000000000002</v>
      </c>
      <c r="N17" s="1">
        <f t="shared" ref="N17:N27" si="0">B17/E17</f>
        <v>0</v>
      </c>
    </row>
    <row r="18" spans="1:14" ht="13.5" customHeight="1" x14ac:dyDescent="0.2">
      <c r="A18" s="3" t="s">
        <v>27</v>
      </c>
      <c r="B18" s="15">
        <v>0</v>
      </c>
      <c r="C18">
        <v>0</v>
      </c>
      <c r="D18">
        <v>999</v>
      </c>
      <c r="E18" s="4">
        <v>0.85</v>
      </c>
      <c r="F18" s="5">
        <v>0.59</v>
      </c>
      <c r="G18" s="5">
        <v>1</v>
      </c>
      <c r="H18" s="5">
        <v>6.6</v>
      </c>
      <c r="I18">
        <v>0</v>
      </c>
      <c r="J18" s="5">
        <v>46</v>
      </c>
      <c r="K18" s="5">
        <v>-54</v>
      </c>
      <c r="L18" s="5">
        <v>3.3</v>
      </c>
      <c r="M18" s="5">
        <v>1</v>
      </c>
      <c r="N18" s="1">
        <f t="shared" si="0"/>
        <v>0</v>
      </c>
    </row>
    <row r="19" spans="1:14" ht="13.5" customHeight="1" x14ac:dyDescent="0.2">
      <c r="A19" s="3" t="s">
        <v>28</v>
      </c>
      <c r="B19" s="15">
        <v>0</v>
      </c>
      <c r="C19">
        <v>0</v>
      </c>
      <c r="D19">
        <v>999</v>
      </c>
      <c r="E19" s="4">
        <v>0.85</v>
      </c>
      <c r="F19" s="5">
        <v>1.06</v>
      </c>
      <c r="G19" s="5">
        <v>0</v>
      </c>
      <c r="H19" s="5">
        <v>11.7</v>
      </c>
      <c r="I19">
        <v>88</v>
      </c>
      <c r="J19" s="5">
        <v>67</v>
      </c>
      <c r="K19" s="5">
        <v>-2</v>
      </c>
      <c r="L19" s="5">
        <v>0.6</v>
      </c>
      <c r="M19" s="5">
        <v>3.7</v>
      </c>
      <c r="N19" s="1">
        <f t="shared" si="0"/>
        <v>0</v>
      </c>
    </row>
    <row r="20" spans="1:14" ht="13.5" customHeight="1" x14ac:dyDescent="0.2">
      <c r="A20" s="3" t="s">
        <v>29</v>
      </c>
      <c r="B20" s="15">
        <v>0</v>
      </c>
      <c r="C20">
        <v>0</v>
      </c>
      <c r="D20">
        <v>999</v>
      </c>
      <c r="E20" s="4">
        <v>0.87</v>
      </c>
      <c r="F20" s="5">
        <v>2.1</v>
      </c>
      <c r="G20" s="5">
        <v>0</v>
      </c>
      <c r="H20" s="5">
        <v>13.2</v>
      </c>
      <c r="I20">
        <v>93</v>
      </c>
      <c r="J20" s="5">
        <v>90</v>
      </c>
      <c r="K20" s="5">
        <v>-29</v>
      </c>
      <c r="L20" s="5">
        <v>0.4</v>
      </c>
      <c r="M20" s="5">
        <v>4</v>
      </c>
      <c r="N20" s="1">
        <f t="shared" si="0"/>
        <v>0</v>
      </c>
    </row>
    <row r="21" spans="1:14" ht="13.5" customHeight="1" x14ac:dyDescent="0.2">
      <c r="A21" s="3" t="s">
        <v>30</v>
      </c>
      <c r="B21" s="15">
        <v>0</v>
      </c>
      <c r="C21">
        <v>0</v>
      </c>
      <c r="D21">
        <v>999</v>
      </c>
      <c r="E21" s="4">
        <v>0.87</v>
      </c>
      <c r="F21" s="5">
        <v>1.26</v>
      </c>
      <c r="G21" s="5">
        <v>0</v>
      </c>
      <c r="H21" s="5">
        <v>14.1</v>
      </c>
      <c r="I21">
        <v>98</v>
      </c>
      <c r="J21" s="5">
        <v>95</v>
      </c>
      <c r="K21" s="5">
        <v>-33</v>
      </c>
      <c r="L21" s="5">
        <v>0.3</v>
      </c>
      <c r="M21" s="5">
        <v>3.7</v>
      </c>
      <c r="N21" s="1">
        <f t="shared" si="0"/>
        <v>0</v>
      </c>
    </row>
    <row r="22" spans="1:14" ht="13.5" customHeight="1" x14ac:dyDescent="0.2">
      <c r="A22" s="3" t="s">
        <v>31</v>
      </c>
      <c r="B22" s="15">
        <v>0</v>
      </c>
      <c r="C22">
        <v>0</v>
      </c>
      <c r="D22">
        <v>999</v>
      </c>
      <c r="E22" s="4">
        <v>0.91</v>
      </c>
      <c r="F22" s="5">
        <v>1.54</v>
      </c>
      <c r="G22" s="5">
        <v>0</v>
      </c>
      <c r="H22" s="5">
        <v>12.5</v>
      </c>
      <c r="I22">
        <v>74</v>
      </c>
      <c r="J22" s="5">
        <v>97</v>
      </c>
      <c r="K22" s="5">
        <v>-56</v>
      </c>
      <c r="L22" s="5">
        <v>9.5</v>
      </c>
      <c r="M22" s="5">
        <v>0.7</v>
      </c>
      <c r="N22" s="1">
        <f t="shared" si="0"/>
        <v>0</v>
      </c>
    </row>
    <row r="23" spans="1:14" ht="13.5" customHeight="1" x14ac:dyDescent="0.2">
      <c r="A23" s="3" t="s">
        <v>32</v>
      </c>
      <c r="B23" s="15">
        <v>0</v>
      </c>
      <c r="C23">
        <v>0</v>
      </c>
      <c r="D23">
        <v>999</v>
      </c>
      <c r="E23" s="4">
        <v>0.9</v>
      </c>
      <c r="F23" s="5">
        <v>1.6</v>
      </c>
      <c r="G23" s="5">
        <v>0</v>
      </c>
      <c r="H23" s="5">
        <v>12.1</v>
      </c>
      <c r="I23">
        <v>270</v>
      </c>
      <c r="J23" s="5">
        <v>220</v>
      </c>
      <c r="K23" s="5">
        <v>75</v>
      </c>
      <c r="L23" s="5">
        <v>8</v>
      </c>
      <c r="M23" s="5">
        <v>13.4</v>
      </c>
      <c r="N23" s="1">
        <f t="shared" si="0"/>
        <v>0</v>
      </c>
    </row>
    <row r="24" spans="1:14" ht="13.5" customHeight="1" x14ac:dyDescent="0.2">
      <c r="A24" s="3" t="s">
        <v>33</v>
      </c>
      <c r="B24" s="15">
        <v>0</v>
      </c>
      <c r="C24">
        <v>0</v>
      </c>
      <c r="D24">
        <v>999</v>
      </c>
      <c r="E24" s="4">
        <v>0.87</v>
      </c>
      <c r="F24" s="5">
        <v>2.2000000000000002</v>
      </c>
      <c r="G24" s="5">
        <v>0</v>
      </c>
      <c r="H24" s="5">
        <v>14.6</v>
      </c>
      <c r="I24">
        <v>437</v>
      </c>
      <c r="J24" s="5">
        <v>182</v>
      </c>
      <c r="K24" s="5">
        <v>261</v>
      </c>
      <c r="L24" s="5">
        <v>3.2</v>
      </c>
      <c r="M24" s="5">
        <v>7.2</v>
      </c>
      <c r="N24" s="1">
        <f t="shared" si="0"/>
        <v>0</v>
      </c>
    </row>
    <row r="25" spans="1:14" ht="13.5" customHeight="1" x14ac:dyDescent="0.2">
      <c r="A25" s="3" t="s">
        <v>34</v>
      </c>
      <c r="B25" s="15">
        <v>0</v>
      </c>
      <c r="C25">
        <v>0</v>
      </c>
      <c r="D25">
        <v>999</v>
      </c>
      <c r="E25" s="4">
        <v>1</v>
      </c>
      <c r="F25" s="5">
        <v>1</v>
      </c>
      <c r="G25" s="5">
        <v>0</v>
      </c>
      <c r="H25" s="5">
        <v>0</v>
      </c>
      <c r="I25">
        <v>0</v>
      </c>
      <c r="J25" s="5">
        <v>0</v>
      </c>
      <c r="K25" s="5">
        <v>0</v>
      </c>
      <c r="L25" s="5">
        <v>380</v>
      </c>
      <c r="M25" s="5">
        <v>0</v>
      </c>
      <c r="N25" s="1">
        <f t="shared" si="0"/>
        <v>0</v>
      </c>
    </row>
    <row r="26" spans="1:14" ht="13.5" customHeight="1" x14ac:dyDescent="0.2">
      <c r="A26" s="3" t="s">
        <v>47</v>
      </c>
      <c r="B26" s="15">
        <v>0</v>
      </c>
      <c r="C26">
        <v>0</v>
      </c>
      <c r="D26">
        <v>999</v>
      </c>
      <c r="E26" s="4">
        <v>1</v>
      </c>
      <c r="F26" s="5">
        <v>6</v>
      </c>
      <c r="G26" s="5">
        <v>0</v>
      </c>
      <c r="H26" s="5">
        <v>0</v>
      </c>
      <c r="I26">
        <v>0</v>
      </c>
      <c r="J26" s="5">
        <v>0</v>
      </c>
      <c r="K26" s="5">
        <v>0</v>
      </c>
      <c r="L26" s="5">
        <v>185</v>
      </c>
      <c r="M26" s="5">
        <v>36</v>
      </c>
      <c r="N26" s="1">
        <f t="shared" si="0"/>
        <v>0</v>
      </c>
    </row>
    <row r="27" spans="1:14" ht="13.5" customHeight="1" x14ac:dyDescent="0.2">
      <c r="A27" s="3" t="s">
        <v>48</v>
      </c>
      <c r="B27" s="15">
        <v>0</v>
      </c>
      <c r="C27">
        <v>0</v>
      </c>
      <c r="D27">
        <v>999</v>
      </c>
      <c r="E27" s="4">
        <v>1</v>
      </c>
      <c r="F27" s="5">
        <v>6</v>
      </c>
      <c r="G27" s="5">
        <v>0</v>
      </c>
      <c r="H27" s="5">
        <v>0</v>
      </c>
      <c r="I27">
        <v>0</v>
      </c>
      <c r="J27" s="5">
        <v>0</v>
      </c>
      <c r="K27" s="5">
        <v>0</v>
      </c>
      <c r="L27" s="5">
        <v>99</v>
      </c>
      <c r="M27" s="5">
        <v>116</v>
      </c>
      <c r="N27" s="1">
        <f t="shared" si="0"/>
        <v>0</v>
      </c>
    </row>
  </sheetData>
  <dataValidations count="2">
    <dataValidation type="list" allowBlank="1" showInputMessage="1" showErrorMessage="1" sqref="O4">
      <formula1>$AA$5:$AA$11</formula1>
    </dataValidation>
    <dataValidation type="list" allowBlank="1" showInputMessage="1" showErrorMessage="1" sqref="O5:O6">
      <formula1>$AA$12:$AA$14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7"/>
  <sheetViews>
    <sheetView workbookViewId="0">
      <selection activeCell="O5" sqref="O5"/>
    </sheetView>
  </sheetViews>
  <sheetFormatPr defaultRowHeight="13.5" customHeight="1" x14ac:dyDescent="0.2"/>
  <cols>
    <col min="1" max="1" width="14.140625" customWidth="1"/>
    <col min="2" max="3" width="8.85546875" customWidth="1"/>
    <col min="4" max="4" width="5.5703125" bestFit="1" customWidth="1"/>
    <col min="5" max="5" width="5.42578125" customWidth="1"/>
    <col min="6" max="6" width="7.5703125" customWidth="1"/>
    <col min="7" max="7" width="5.7109375" customWidth="1"/>
    <col min="8" max="8" width="7.85546875" customWidth="1"/>
    <col min="9" max="10" width="6.42578125" customWidth="1"/>
    <col min="11" max="11" width="6.28515625" customWidth="1"/>
    <col min="12" max="12" width="6.140625" customWidth="1"/>
    <col min="13" max="13" width="6.85546875" bestFit="1" customWidth="1"/>
    <col min="14" max="14" width="8.42578125" customWidth="1"/>
    <col min="15" max="15" width="28.5703125" bestFit="1" customWidth="1"/>
    <col min="26" max="26" width="46.140625" customWidth="1"/>
    <col min="27" max="27" width="140.5703125" bestFit="1" customWidth="1"/>
  </cols>
  <sheetData>
    <row r="1" spans="1:27" ht="20.25" x14ac:dyDescent="0.3">
      <c r="A1" s="21" t="s">
        <v>76</v>
      </c>
      <c r="O1" s="2" t="s">
        <v>69</v>
      </c>
    </row>
    <row r="3" spans="1:27" ht="13.5" customHeight="1" x14ac:dyDescent="0.2"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13</v>
      </c>
      <c r="H3" s="2" t="s">
        <v>19</v>
      </c>
      <c r="I3" s="2" t="s">
        <v>17</v>
      </c>
      <c r="N3" s="2" t="s">
        <v>63</v>
      </c>
    </row>
    <row r="4" spans="1:27" ht="13.5" customHeight="1" x14ac:dyDescent="0.2">
      <c r="A4" s="2" t="s">
        <v>0</v>
      </c>
      <c r="B4" s="1">
        <f>VLOOKUP($O$4,Näringsrekommendationer!$A$5:$F$11,2)</f>
        <v>10.566096818627466</v>
      </c>
      <c r="C4" s="1">
        <f>VLOOKUP($O$4,Näringsrekommendationer!$A$5:$F$11,3)</f>
        <v>75</v>
      </c>
      <c r="D4" s="1">
        <f>VLOOKUP($O$4,Näringsrekommendationer!$A$5:$F$11,4)</f>
        <v>71</v>
      </c>
      <c r="E4" s="1">
        <f>VLOOKUP($O$4,Näringsrekommendationer!$A$5:$F$11,5)</f>
        <v>3.8</v>
      </c>
      <c r="F4" s="1">
        <f>VLOOKUP($O$4,Näringsrekommendationer!$A$5:$F$11,6)</f>
        <v>3.9</v>
      </c>
      <c r="G4">
        <v>0</v>
      </c>
      <c r="H4">
        <v>70</v>
      </c>
      <c r="N4" s="2" t="s">
        <v>8</v>
      </c>
      <c r="O4" s="20">
        <v>80</v>
      </c>
      <c r="AA4" t="s">
        <v>81</v>
      </c>
    </row>
    <row r="5" spans="1:27" ht="13.5" customHeight="1" x14ac:dyDescent="0.2">
      <c r="A5" s="2" t="s">
        <v>9</v>
      </c>
      <c r="B5" s="1">
        <f>VLOOKUP($O$5,Näringsrekommendationer!$A$15:$F$26,2,FALSE )</f>
        <v>11</v>
      </c>
      <c r="C5" s="1">
        <f>VLOOKUP($O$5,Näringsrekommendationer!$A$15:$F$26,3,FALSE )</f>
        <v>140</v>
      </c>
      <c r="D5" s="1">
        <f>VLOOKUP($O$5,Näringsrekommendationer!$A$15:$F$26,4,FALSE )</f>
        <v>105</v>
      </c>
      <c r="E5" s="1">
        <f>VLOOKUP($O$5,Näringsrekommendationer!$A$15:$F$26,5,FALSE )</f>
        <v>2.2000000000000002</v>
      </c>
      <c r="F5" s="1">
        <f>VLOOKUP($O$5,Näringsrekommendationer!$A$15:$F$26,6,FALSE )</f>
        <v>1.8</v>
      </c>
      <c r="G5">
        <v>0</v>
      </c>
      <c r="H5">
        <v>70</v>
      </c>
      <c r="N5" s="2" t="s">
        <v>9</v>
      </c>
      <c r="O5" s="12" t="s">
        <v>53</v>
      </c>
      <c r="AA5">
        <v>40</v>
      </c>
    </row>
    <row r="6" spans="1:27" ht="13.5" customHeight="1" x14ac:dyDescent="0.2">
      <c r="A6" s="2" t="s">
        <v>14</v>
      </c>
      <c r="B6" s="16">
        <f>SUM(B4:B5)</f>
        <v>21.566096818627464</v>
      </c>
      <c r="C6" s="16">
        <f>SUM(C4:C5)</f>
        <v>215</v>
      </c>
      <c r="D6" s="16">
        <f>SUM(D4:D5)</f>
        <v>176</v>
      </c>
      <c r="E6" s="16">
        <f>SUM(E4:E5)</f>
        <v>6</v>
      </c>
      <c r="F6" s="16">
        <f>SUM(F4:F5)</f>
        <v>5.7</v>
      </c>
      <c r="G6" s="17">
        <v>-10</v>
      </c>
      <c r="H6" s="17">
        <v>70</v>
      </c>
      <c r="AA6">
        <v>50</v>
      </c>
    </row>
    <row r="7" spans="1:27" ht="13.5" customHeight="1" thickBot="1" x14ac:dyDescent="0.25">
      <c r="A7" s="10" t="s">
        <v>18</v>
      </c>
      <c r="B7" s="18">
        <f>B6*1.1</f>
        <v>23.722706500490212</v>
      </c>
      <c r="C7" s="18">
        <f>C6*1.2</f>
        <v>258</v>
      </c>
      <c r="D7" s="18">
        <f>D6*1.2</f>
        <v>211.2</v>
      </c>
      <c r="E7" s="18">
        <f>E6*1.15</f>
        <v>6.8999999999999995</v>
      </c>
      <c r="F7" s="18">
        <f>F6*1.15</f>
        <v>6.5549999999999997</v>
      </c>
      <c r="G7" s="18">
        <v>30</v>
      </c>
      <c r="H7" s="18">
        <v>100</v>
      </c>
      <c r="I7" s="11"/>
      <c r="AA7">
        <v>60</v>
      </c>
    </row>
    <row r="8" spans="1:27" ht="13.5" customHeight="1" thickBot="1" x14ac:dyDescent="0.25">
      <c r="A8" s="10" t="s">
        <v>38</v>
      </c>
      <c r="B8" s="19">
        <f>SUMPRODUCT(B14:B27,H14:H27)</f>
        <v>20.2</v>
      </c>
      <c r="C8" s="19">
        <f>SUMPRODUCT(B14:B27,I14:I27)</f>
        <v>146</v>
      </c>
      <c r="D8" s="19">
        <f>SUMPRODUCT(B14:B17,J14:J17)</f>
        <v>138</v>
      </c>
      <c r="E8" s="19">
        <f>SUMPRODUCT(B14:B27,L14:L27)</f>
        <v>14.2</v>
      </c>
      <c r="F8" s="19">
        <f>SUMPRODUCT(B14:B27,M14:M27)</f>
        <v>5.8</v>
      </c>
      <c r="G8" s="19">
        <f>SUMPRODUCT(B14:B27,K14:K27)</f>
        <v>-14</v>
      </c>
      <c r="H8" s="19">
        <f>SUMPRODUCT(B14:B27,G14:G27)/SUM(B14:B27)*100</f>
        <v>100</v>
      </c>
      <c r="I8" s="19">
        <f>SUMPRODUCT(B14:B27,F14:F27)</f>
        <v>2.8</v>
      </c>
      <c r="AA8">
        <v>70</v>
      </c>
    </row>
    <row r="9" spans="1:27" ht="13.5" customHeight="1" x14ac:dyDescent="0.2">
      <c r="A9" s="13" t="s">
        <v>46</v>
      </c>
      <c r="B9" s="14">
        <f>(B8-B6)/B6*100</f>
        <v>-6.33446483207622</v>
      </c>
      <c r="C9" s="14">
        <f>(C8-C6)/C6*100</f>
        <v>-32.093023255813954</v>
      </c>
      <c r="D9" s="14">
        <f>(D8-D6)/D6*100</f>
        <v>-21.59090909090909</v>
      </c>
      <c r="E9" s="28">
        <f>(E8-E6)/E6*100</f>
        <v>136.66666666666666</v>
      </c>
      <c r="F9" s="28">
        <f>(F8-F6)/F6*100</f>
        <v>1.7543859649122744</v>
      </c>
      <c r="AA9">
        <v>80</v>
      </c>
    </row>
    <row r="10" spans="1:27" ht="13.5" customHeight="1" x14ac:dyDescent="0.2">
      <c r="AA10">
        <v>90</v>
      </c>
    </row>
    <row r="11" spans="1:27" ht="13.5" customHeight="1" x14ac:dyDescent="0.2">
      <c r="A11" s="2" t="s">
        <v>15</v>
      </c>
      <c r="B11" s="2"/>
      <c r="AA11">
        <v>100</v>
      </c>
    </row>
    <row r="12" spans="1:27" ht="13.5" customHeight="1" x14ac:dyDescent="0.2">
      <c r="A12" s="6" t="s">
        <v>44</v>
      </c>
      <c r="B12" s="26" t="s">
        <v>16</v>
      </c>
      <c r="C12" s="26" t="s">
        <v>41</v>
      </c>
      <c r="D12" s="26" t="s">
        <v>40</v>
      </c>
      <c r="E12" s="27" t="s">
        <v>37</v>
      </c>
      <c r="F12" s="24" t="s">
        <v>17</v>
      </c>
      <c r="G12" s="24" t="s">
        <v>20</v>
      </c>
      <c r="H12" s="24" t="s">
        <v>2</v>
      </c>
      <c r="I12" s="25" t="s">
        <v>39</v>
      </c>
      <c r="J12" s="24" t="s">
        <v>4</v>
      </c>
      <c r="K12" s="24" t="s">
        <v>13</v>
      </c>
      <c r="L12" s="24" t="s">
        <v>5</v>
      </c>
      <c r="M12" s="24" t="s">
        <v>6</v>
      </c>
      <c r="N12" s="9" t="s">
        <v>42</v>
      </c>
      <c r="AA12" s="30" t="s">
        <v>10</v>
      </c>
    </row>
    <row r="13" spans="1:27" ht="13.5" customHeight="1" x14ac:dyDescent="0.2">
      <c r="A13" s="6" t="s">
        <v>45</v>
      </c>
      <c r="B13" s="26" t="s">
        <v>36</v>
      </c>
      <c r="C13" s="26" t="s">
        <v>36</v>
      </c>
      <c r="D13" s="26" t="s">
        <v>36</v>
      </c>
      <c r="E13" s="27" t="s">
        <v>21</v>
      </c>
      <c r="F13" s="24" t="s">
        <v>35</v>
      </c>
      <c r="G13" s="24" t="s">
        <v>21</v>
      </c>
      <c r="H13" s="24" t="s">
        <v>22</v>
      </c>
      <c r="I13" s="25" t="s">
        <v>23</v>
      </c>
      <c r="J13" s="24" t="s">
        <v>23</v>
      </c>
      <c r="K13" s="24" t="s">
        <v>23</v>
      </c>
      <c r="L13" s="24" t="s">
        <v>23</v>
      </c>
      <c r="M13" s="24" t="s">
        <v>23</v>
      </c>
      <c r="N13" s="9" t="s">
        <v>43</v>
      </c>
      <c r="AA13" t="s">
        <v>51</v>
      </c>
    </row>
    <row r="14" spans="1:27" ht="13.5" customHeight="1" x14ac:dyDescent="0.2">
      <c r="A14" s="22" t="s">
        <v>62</v>
      </c>
      <c r="B14" s="15">
        <v>2</v>
      </c>
      <c r="C14">
        <v>0</v>
      </c>
      <c r="D14">
        <v>999</v>
      </c>
      <c r="E14" s="4">
        <v>0.4</v>
      </c>
      <c r="F14" s="5">
        <v>1.4</v>
      </c>
      <c r="G14" s="5">
        <v>1</v>
      </c>
      <c r="H14" s="5">
        <v>10.1</v>
      </c>
      <c r="I14">
        <v>73</v>
      </c>
      <c r="J14" s="5">
        <v>69</v>
      </c>
      <c r="K14" s="5">
        <v>-7</v>
      </c>
      <c r="L14" s="5">
        <v>7.1</v>
      </c>
      <c r="M14" s="5">
        <v>2.9</v>
      </c>
      <c r="N14" s="1">
        <f>B14/E14</f>
        <v>5</v>
      </c>
      <c r="AA14" t="s">
        <v>53</v>
      </c>
    </row>
    <row r="15" spans="1:27" ht="13.5" customHeight="1" x14ac:dyDescent="0.2">
      <c r="A15" s="22" t="s">
        <v>59</v>
      </c>
      <c r="B15" s="15">
        <v>0</v>
      </c>
      <c r="C15">
        <v>0</v>
      </c>
      <c r="D15">
        <v>999</v>
      </c>
      <c r="E15" s="4">
        <v>0.88</v>
      </c>
      <c r="F15" s="5">
        <v>4.5</v>
      </c>
      <c r="G15" s="5">
        <v>0</v>
      </c>
      <c r="H15" s="23">
        <v>13.7</v>
      </c>
      <c r="I15">
        <v>176</v>
      </c>
      <c r="J15" s="5">
        <v>115</v>
      </c>
      <c r="K15" s="5">
        <v>-2</v>
      </c>
      <c r="L15" s="5">
        <v>4.5999999999999996</v>
      </c>
      <c r="M15" s="5">
        <v>5.8</v>
      </c>
      <c r="N15" s="1">
        <f>B15/E15</f>
        <v>0</v>
      </c>
    </row>
    <row r="16" spans="1:27" ht="13.5" customHeight="1" x14ac:dyDescent="0.2">
      <c r="A16" s="3" t="s">
        <v>24</v>
      </c>
      <c r="B16" s="15">
        <v>0</v>
      </c>
      <c r="C16">
        <v>0</v>
      </c>
      <c r="D16">
        <v>0</v>
      </c>
      <c r="E16" s="4">
        <v>0.22</v>
      </c>
      <c r="F16" s="5">
        <v>0.6</v>
      </c>
      <c r="G16" s="5">
        <v>1</v>
      </c>
      <c r="H16" s="5">
        <v>10.5</v>
      </c>
      <c r="I16">
        <v>150</v>
      </c>
      <c r="J16" s="5">
        <v>78</v>
      </c>
      <c r="K16" s="5">
        <v>36</v>
      </c>
      <c r="L16" s="5">
        <v>5.5</v>
      </c>
      <c r="M16" s="5">
        <v>3</v>
      </c>
      <c r="N16" s="1">
        <f>B16/E16</f>
        <v>0</v>
      </c>
    </row>
    <row r="17" spans="1:14" ht="13.5" customHeight="1" x14ac:dyDescent="0.2">
      <c r="A17" s="3" t="s">
        <v>25</v>
      </c>
      <c r="B17" s="15">
        <v>0</v>
      </c>
      <c r="C17">
        <v>0</v>
      </c>
      <c r="D17">
        <v>999</v>
      </c>
      <c r="E17" s="4">
        <v>0.84</v>
      </c>
      <c r="F17" s="5">
        <v>1.31</v>
      </c>
      <c r="G17" s="5">
        <v>1</v>
      </c>
      <c r="H17" s="5">
        <v>9.3000000000000007</v>
      </c>
      <c r="I17">
        <v>60</v>
      </c>
      <c r="J17" s="5">
        <v>67</v>
      </c>
      <c r="K17" s="5">
        <v>-19</v>
      </c>
      <c r="L17" s="5">
        <v>3.7</v>
      </c>
      <c r="M17" s="5">
        <v>2.2000000000000002</v>
      </c>
      <c r="N17" s="1">
        <f t="shared" ref="N17:N27" si="0">B17/E17</f>
        <v>0</v>
      </c>
    </row>
    <row r="18" spans="1:14" ht="13.5" customHeight="1" x14ac:dyDescent="0.2">
      <c r="A18" s="3" t="s">
        <v>27</v>
      </c>
      <c r="B18" s="15">
        <v>0</v>
      </c>
      <c r="C18">
        <v>0</v>
      </c>
      <c r="D18">
        <v>999</v>
      </c>
      <c r="E18" s="4">
        <v>0.85</v>
      </c>
      <c r="F18" s="5">
        <v>0.59</v>
      </c>
      <c r="G18" s="5">
        <v>1</v>
      </c>
      <c r="H18" s="5">
        <v>6.6</v>
      </c>
      <c r="I18">
        <v>0</v>
      </c>
      <c r="J18" s="5">
        <v>46</v>
      </c>
      <c r="K18" s="5">
        <v>-54</v>
      </c>
      <c r="L18" s="5">
        <v>3.3</v>
      </c>
      <c r="M18" s="5">
        <v>1</v>
      </c>
      <c r="N18" s="1">
        <f t="shared" si="0"/>
        <v>0</v>
      </c>
    </row>
    <row r="19" spans="1:14" ht="13.5" customHeight="1" x14ac:dyDescent="0.2">
      <c r="A19" s="3" t="s">
        <v>28</v>
      </c>
      <c r="B19" s="15">
        <v>0</v>
      </c>
      <c r="C19">
        <v>0</v>
      </c>
      <c r="D19">
        <v>999</v>
      </c>
      <c r="E19" s="4">
        <v>0.85</v>
      </c>
      <c r="F19" s="5">
        <v>1.06</v>
      </c>
      <c r="G19" s="5">
        <v>0</v>
      </c>
      <c r="H19" s="5">
        <v>11.7</v>
      </c>
      <c r="I19">
        <v>88</v>
      </c>
      <c r="J19" s="5">
        <v>67</v>
      </c>
      <c r="K19" s="5">
        <v>-2</v>
      </c>
      <c r="L19" s="5">
        <v>0.6</v>
      </c>
      <c r="M19" s="5">
        <v>3.7</v>
      </c>
      <c r="N19" s="1">
        <f t="shared" si="0"/>
        <v>0</v>
      </c>
    </row>
    <row r="20" spans="1:14" ht="13.5" customHeight="1" x14ac:dyDescent="0.2">
      <c r="A20" s="3" t="s">
        <v>29</v>
      </c>
      <c r="B20" s="15">
        <v>0</v>
      </c>
      <c r="C20">
        <v>0</v>
      </c>
      <c r="D20">
        <v>999</v>
      </c>
      <c r="E20" s="4">
        <v>0.87</v>
      </c>
      <c r="F20" s="5">
        <v>2.1</v>
      </c>
      <c r="G20" s="5">
        <v>0</v>
      </c>
      <c r="H20" s="5">
        <v>13.2</v>
      </c>
      <c r="I20">
        <v>93</v>
      </c>
      <c r="J20" s="5">
        <v>90</v>
      </c>
      <c r="K20" s="5">
        <v>-29</v>
      </c>
      <c r="L20" s="5">
        <v>0.4</v>
      </c>
      <c r="M20" s="5">
        <v>4</v>
      </c>
      <c r="N20" s="1">
        <f t="shared" si="0"/>
        <v>0</v>
      </c>
    </row>
    <row r="21" spans="1:14" ht="13.5" customHeight="1" x14ac:dyDescent="0.2">
      <c r="A21" s="3" t="s">
        <v>30</v>
      </c>
      <c r="B21" s="15">
        <v>0</v>
      </c>
      <c r="C21">
        <v>0</v>
      </c>
      <c r="D21">
        <v>999</v>
      </c>
      <c r="E21" s="4">
        <v>0.87</v>
      </c>
      <c r="F21" s="5">
        <v>1.26</v>
      </c>
      <c r="G21" s="5">
        <v>0</v>
      </c>
      <c r="H21" s="5">
        <v>14.1</v>
      </c>
      <c r="I21">
        <v>98</v>
      </c>
      <c r="J21" s="5">
        <v>95</v>
      </c>
      <c r="K21" s="5">
        <v>-33</v>
      </c>
      <c r="L21" s="5">
        <v>0.3</v>
      </c>
      <c r="M21" s="5">
        <v>3.7</v>
      </c>
      <c r="N21" s="1">
        <f t="shared" si="0"/>
        <v>0</v>
      </c>
    </row>
    <row r="22" spans="1:14" ht="13.5" customHeight="1" x14ac:dyDescent="0.2">
      <c r="A22" s="3" t="s">
        <v>31</v>
      </c>
      <c r="B22" s="15">
        <v>0</v>
      </c>
      <c r="C22">
        <v>0</v>
      </c>
      <c r="D22">
        <v>999</v>
      </c>
      <c r="E22" s="4">
        <v>0.91</v>
      </c>
      <c r="F22" s="5">
        <v>1.54</v>
      </c>
      <c r="G22" s="5">
        <v>0</v>
      </c>
      <c r="H22" s="5">
        <v>12.5</v>
      </c>
      <c r="I22">
        <v>74</v>
      </c>
      <c r="J22" s="5">
        <v>97</v>
      </c>
      <c r="K22" s="5">
        <v>-56</v>
      </c>
      <c r="L22" s="5">
        <v>9.5</v>
      </c>
      <c r="M22" s="5">
        <v>0.7</v>
      </c>
      <c r="N22" s="1">
        <f t="shared" si="0"/>
        <v>0</v>
      </c>
    </row>
    <row r="23" spans="1:14" ht="13.5" customHeight="1" x14ac:dyDescent="0.2">
      <c r="A23" s="3" t="s">
        <v>32</v>
      </c>
      <c r="B23" s="15">
        <v>0</v>
      </c>
      <c r="C23">
        <v>0</v>
      </c>
      <c r="D23">
        <v>999</v>
      </c>
      <c r="E23" s="4">
        <v>0.9</v>
      </c>
      <c r="F23" s="5">
        <v>1.6</v>
      </c>
      <c r="G23" s="5">
        <v>0</v>
      </c>
      <c r="H23" s="5">
        <v>12.1</v>
      </c>
      <c r="I23">
        <v>270</v>
      </c>
      <c r="J23" s="5">
        <v>220</v>
      </c>
      <c r="K23" s="5">
        <v>75</v>
      </c>
      <c r="L23" s="5">
        <v>8</v>
      </c>
      <c r="M23" s="5">
        <v>13.4</v>
      </c>
      <c r="N23" s="1">
        <f t="shared" si="0"/>
        <v>0</v>
      </c>
    </row>
    <row r="24" spans="1:14" ht="13.5" customHeight="1" x14ac:dyDescent="0.2">
      <c r="A24" s="3" t="s">
        <v>33</v>
      </c>
      <c r="B24" s="15">
        <v>0</v>
      </c>
      <c r="C24">
        <v>0</v>
      </c>
      <c r="D24">
        <v>999</v>
      </c>
      <c r="E24" s="4">
        <v>0.87</v>
      </c>
      <c r="F24" s="5">
        <v>2.2000000000000002</v>
      </c>
      <c r="G24" s="5">
        <v>0</v>
      </c>
      <c r="H24" s="5">
        <v>14.6</v>
      </c>
      <c r="I24">
        <v>437</v>
      </c>
      <c r="J24" s="5">
        <v>182</v>
      </c>
      <c r="K24" s="5">
        <v>261</v>
      </c>
      <c r="L24" s="5">
        <v>3.2</v>
      </c>
      <c r="M24" s="5">
        <v>7.2</v>
      </c>
      <c r="N24" s="1">
        <f t="shared" si="0"/>
        <v>0</v>
      </c>
    </row>
    <row r="25" spans="1:14" ht="13.5" customHeight="1" x14ac:dyDescent="0.2">
      <c r="A25" s="3" t="s">
        <v>34</v>
      </c>
      <c r="B25" s="15">
        <v>0</v>
      </c>
      <c r="C25">
        <v>0</v>
      </c>
      <c r="D25">
        <v>999</v>
      </c>
      <c r="E25" s="4">
        <v>1</v>
      </c>
      <c r="F25" s="5">
        <v>1</v>
      </c>
      <c r="G25" s="5">
        <v>0</v>
      </c>
      <c r="H25" s="5">
        <v>0</v>
      </c>
      <c r="I25">
        <v>0</v>
      </c>
      <c r="J25" s="5">
        <v>0</v>
      </c>
      <c r="K25" s="5">
        <v>0</v>
      </c>
      <c r="L25" s="5">
        <v>380</v>
      </c>
      <c r="M25" s="5">
        <v>0</v>
      </c>
      <c r="N25" s="1">
        <f t="shared" si="0"/>
        <v>0</v>
      </c>
    </row>
    <row r="26" spans="1:14" ht="13.5" customHeight="1" x14ac:dyDescent="0.2">
      <c r="A26" s="3" t="s">
        <v>47</v>
      </c>
      <c r="B26" s="15">
        <v>0</v>
      </c>
      <c r="C26">
        <v>0</v>
      </c>
      <c r="D26">
        <v>999</v>
      </c>
      <c r="E26" s="4">
        <v>1</v>
      </c>
      <c r="F26" s="5">
        <v>6</v>
      </c>
      <c r="G26" s="5">
        <v>0</v>
      </c>
      <c r="H26" s="5">
        <v>0</v>
      </c>
      <c r="I26">
        <v>0</v>
      </c>
      <c r="J26" s="5">
        <v>0</v>
      </c>
      <c r="K26" s="5">
        <v>0</v>
      </c>
      <c r="L26" s="5">
        <v>185</v>
      </c>
      <c r="M26" s="5">
        <v>36</v>
      </c>
      <c r="N26" s="1">
        <f t="shared" si="0"/>
        <v>0</v>
      </c>
    </row>
    <row r="27" spans="1:14" ht="13.5" customHeight="1" x14ac:dyDescent="0.2">
      <c r="A27" s="3" t="s">
        <v>48</v>
      </c>
      <c r="B27" s="15">
        <v>0</v>
      </c>
      <c r="C27">
        <v>0</v>
      </c>
      <c r="D27">
        <v>999</v>
      </c>
      <c r="E27" s="4">
        <v>1</v>
      </c>
      <c r="F27" s="5">
        <v>6</v>
      </c>
      <c r="G27" s="5">
        <v>0</v>
      </c>
      <c r="H27" s="5">
        <v>0</v>
      </c>
      <c r="I27">
        <v>0</v>
      </c>
      <c r="J27" s="5">
        <v>0</v>
      </c>
      <c r="K27" s="5">
        <v>0</v>
      </c>
      <c r="L27" s="5">
        <v>99</v>
      </c>
      <c r="M27" s="5">
        <v>116</v>
      </c>
      <c r="N27" s="1">
        <f t="shared" si="0"/>
        <v>0</v>
      </c>
    </row>
  </sheetData>
  <dataValidations count="2">
    <dataValidation type="list" allowBlank="1" showInputMessage="1" showErrorMessage="1" sqref="O4">
      <formula1>$AA$5:$AA$11</formula1>
    </dataValidation>
    <dataValidation type="list" allowBlank="1" showInputMessage="1" showErrorMessage="1" sqref="O5">
      <formula1>$AA$12:$AA$14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7"/>
  <sheetViews>
    <sheetView workbookViewId="0">
      <selection activeCell="F39" sqref="F39"/>
    </sheetView>
  </sheetViews>
  <sheetFormatPr defaultRowHeight="13.5" customHeight="1" x14ac:dyDescent="0.2"/>
  <cols>
    <col min="1" max="1" width="14.140625" customWidth="1"/>
    <col min="2" max="2" width="7.5703125" customWidth="1"/>
    <col min="3" max="3" width="9.28515625" customWidth="1"/>
    <col min="4" max="4" width="5.5703125" bestFit="1" customWidth="1"/>
    <col min="5" max="5" width="8.5703125" customWidth="1"/>
    <col min="6" max="6" width="7.42578125" bestFit="1" customWidth="1"/>
    <col min="7" max="7" width="6.140625" customWidth="1"/>
    <col min="8" max="8" width="12.5703125" bestFit="1" customWidth="1"/>
    <col min="9" max="9" width="7.5703125" bestFit="1" customWidth="1"/>
    <col min="10" max="13" width="6.85546875" bestFit="1" customWidth="1"/>
    <col min="14" max="14" width="10.7109375" customWidth="1"/>
    <col min="15" max="15" width="28.5703125" bestFit="1" customWidth="1"/>
    <col min="26" max="26" width="46.140625" customWidth="1"/>
    <col min="27" max="27" width="140.5703125" bestFit="1" customWidth="1"/>
  </cols>
  <sheetData>
    <row r="1" spans="1:27" ht="20.25" x14ac:dyDescent="0.3">
      <c r="A1" s="21" t="s">
        <v>78</v>
      </c>
      <c r="N1" s="2" t="s">
        <v>70</v>
      </c>
    </row>
    <row r="3" spans="1:27" ht="13.5" customHeight="1" x14ac:dyDescent="0.2"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13</v>
      </c>
      <c r="H3" s="2" t="s">
        <v>19</v>
      </c>
      <c r="I3" s="2" t="s">
        <v>17</v>
      </c>
      <c r="N3" s="2" t="s">
        <v>63</v>
      </c>
    </row>
    <row r="4" spans="1:27" ht="13.5" customHeight="1" x14ac:dyDescent="0.2">
      <c r="A4" s="2" t="s">
        <v>0</v>
      </c>
      <c r="B4" s="1">
        <f>VLOOKUP($O$4,Näringsrekommendationer!$A$5:$F$11,2)</f>
        <v>10.566096818627466</v>
      </c>
      <c r="C4" s="1">
        <f>VLOOKUP($O$4,Näringsrekommendationer!$A$5:$F$11,3)</f>
        <v>75</v>
      </c>
      <c r="D4" s="1">
        <f>VLOOKUP($O$4,Näringsrekommendationer!$A$5:$F$11,4)</f>
        <v>71</v>
      </c>
      <c r="E4" s="1">
        <f>VLOOKUP($O$4,Näringsrekommendationer!$A$5:$F$11,5)</f>
        <v>3.8</v>
      </c>
      <c r="F4" s="1">
        <f>VLOOKUP($O$4,Näringsrekommendationer!$A$5:$F$11,6)</f>
        <v>3.9</v>
      </c>
      <c r="G4">
        <v>0</v>
      </c>
      <c r="H4">
        <v>70</v>
      </c>
      <c r="N4" s="2" t="s">
        <v>8</v>
      </c>
      <c r="O4" s="20">
        <v>80</v>
      </c>
      <c r="AA4" t="s">
        <v>81</v>
      </c>
    </row>
    <row r="5" spans="1:27" ht="13.5" customHeight="1" x14ac:dyDescent="0.2">
      <c r="A5" s="2" t="s">
        <v>9</v>
      </c>
      <c r="B5" s="1">
        <f>VLOOKUP($O$5,Näringsrekommendationer!$A$15:$F$26,2,FALSE )</f>
        <v>19</v>
      </c>
      <c r="C5" s="1">
        <f>VLOOKUP($O$5,Näringsrekommendationer!$A$15:$F$26,3,FALSE )</f>
        <v>200</v>
      </c>
      <c r="D5" s="1">
        <f>VLOOKUP($O$5,Näringsrekommendationer!$A$15:$F$26,4,FALSE )</f>
        <v>170</v>
      </c>
      <c r="E5" s="1">
        <f>VLOOKUP($O$5,Näringsrekommendationer!$A$15:$F$26,5,FALSE )</f>
        <v>10.8</v>
      </c>
      <c r="F5" s="1">
        <f>VLOOKUP($O$5,Näringsrekommendationer!$A$15:$F$26,6,FALSE )</f>
        <v>8.6</v>
      </c>
      <c r="G5">
        <v>0</v>
      </c>
      <c r="H5">
        <v>70</v>
      </c>
      <c r="N5" s="2" t="s">
        <v>9</v>
      </c>
      <c r="O5" s="12" t="s">
        <v>55</v>
      </c>
      <c r="AA5">
        <v>40</v>
      </c>
    </row>
    <row r="6" spans="1:27" ht="13.5" customHeight="1" x14ac:dyDescent="0.2">
      <c r="A6" s="2" t="s">
        <v>14</v>
      </c>
      <c r="B6" s="16">
        <f>SUM(B4:B5)</f>
        <v>29.566096818627464</v>
      </c>
      <c r="C6" s="16">
        <f>SUM(C4:C5)</f>
        <v>275</v>
      </c>
      <c r="D6" s="16">
        <f>SUM(D4:D5)</f>
        <v>241</v>
      </c>
      <c r="E6" s="16">
        <f>SUM(E4:E5)</f>
        <v>14.600000000000001</v>
      </c>
      <c r="F6" s="16">
        <f>SUM(F4:F5)</f>
        <v>12.5</v>
      </c>
      <c r="G6" s="17">
        <v>-10</v>
      </c>
      <c r="H6" s="17">
        <v>70</v>
      </c>
      <c r="AA6">
        <v>50</v>
      </c>
    </row>
    <row r="7" spans="1:27" ht="13.5" customHeight="1" thickBot="1" x14ac:dyDescent="0.25">
      <c r="A7" s="10" t="s">
        <v>18</v>
      </c>
      <c r="B7" s="18">
        <f>B6*1.1</f>
        <v>32.522706500490216</v>
      </c>
      <c r="C7" s="18">
        <f>C6*1.2</f>
        <v>330</v>
      </c>
      <c r="D7" s="18">
        <f>D6*1.2</f>
        <v>289.2</v>
      </c>
      <c r="E7" s="18">
        <f>E6*1.15</f>
        <v>16.79</v>
      </c>
      <c r="F7" s="18">
        <f>F6*1.15</f>
        <v>14.374999999999998</v>
      </c>
      <c r="G7" s="18">
        <v>30</v>
      </c>
      <c r="H7" s="18">
        <v>100</v>
      </c>
      <c r="I7" s="11"/>
      <c r="AA7">
        <v>60</v>
      </c>
    </row>
    <row r="8" spans="1:27" ht="13.5" customHeight="1" thickBot="1" x14ac:dyDescent="0.25">
      <c r="A8" s="10" t="s">
        <v>38</v>
      </c>
      <c r="B8" s="19">
        <f>SUMPRODUCT(B14:B27,H14:H27)</f>
        <v>31.970000000000002</v>
      </c>
      <c r="C8" s="19">
        <f>SUMPRODUCT(B14:B27,I14:I27)</f>
        <v>260.90000000000003</v>
      </c>
      <c r="D8" s="19">
        <f>SUMPRODUCT(B14:B27,J14:J27)</f>
        <v>226.9</v>
      </c>
      <c r="E8" s="19">
        <f>SUMPRODUCT(B14:B27,L14:L27)</f>
        <v>18.89</v>
      </c>
      <c r="F8" s="19">
        <f>SUMPRODUCT(B14:B27,M14:M27)</f>
        <v>12.33</v>
      </c>
      <c r="G8" s="19">
        <f>SUMPRODUCT(B14:B27,K14:K27)</f>
        <v>-27.1</v>
      </c>
      <c r="H8" s="19">
        <f>SUMPRODUCT(B14:B27,G14:G27)/SUM(B14:B27)*100</f>
        <v>71.917808219178099</v>
      </c>
      <c r="I8" s="19">
        <f>SUMPRODUCT(B14:B27,F14:F27)</f>
        <v>5.7</v>
      </c>
      <c r="AA8">
        <v>70</v>
      </c>
    </row>
    <row r="9" spans="1:27" ht="13.5" customHeight="1" x14ac:dyDescent="0.2">
      <c r="A9" s="13" t="s">
        <v>46</v>
      </c>
      <c r="B9" s="14">
        <f>(B8-B6)/B6*100</f>
        <v>8.1306071481779494</v>
      </c>
      <c r="C9" s="14">
        <f>(C8-C6)/C6*100</f>
        <v>-5.1272727272727154</v>
      </c>
      <c r="D9" s="14">
        <f>(D8-D6)/D6*100</f>
        <v>-5.850622406639002</v>
      </c>
      <c r="E9" s="14">
        <f>(E8-E6)/E6*100</f>
        <v>29.383561643835609</v>
      </c>
      <c r="F9" s="14">
        <f>(F8-F6)/F6*100</f>
        <v>-1.3599999999999994</v>
      </c>
      <c r="AA9">
        <v>80</v>
      </c>
    </row>
    <row r="10" spans="1:27" ht="13.5" customHeight="1" x14ac:dyDescent="0.2">
      <c r="AA10">
        <v>90</v>
      </c>
    </row>
    <row r="11" spans="1:27" ht="13.5" customHeight="1" x14ac:dyDescent="0.2">
      <c r="A11" s="2" t="s">
        <v>15</v>
      </c>
      <c r="B11" s="2"/>
      <c r="AA11">
        <v>100</v>
      </c>
    </row>
    <row r="12" spans="1:27" ht="13.5" customHeight="1" x14ac:dyDescent="0.2">
      <c r="A12" s="6" t="s">
        <v>44</v>
      </c>
      <c r="B12" s="26" t="s">
        <v>16</v>
      </c>
      <c r="C12" s="26" t="s">
        <v>41</v>
      </c>
      <c r="D12" s="26" t="s">
        <v>40</v>
      </c>
      <c r="E12" s="27" t="s">
        <v>37</v>
      </c>
      <c r="F12" s="24" t="s">
        <v>17</v>
      </c>
      <c r="G12" s="24" t="s">
        <v>20</v>
      </c>
      <c r="H12" s="24" t="s">
        <v>2</v>
      </c>
      <c r="I12" s="25" t="s">
        <v>39</v>
      </c>
      <c r="J12" s="24" t="s">
        <v>4</v>
      </c>
      <c r="K12" s="24" t="s">
        <v>13</v>
      </c>
      <c r="L12" s="24" t="s">
        <v>5</v>
      </c>
      <c r="M12" s="24" t="s">
        <v>6</v>
      </c>
      <c r="N12" s="29" t="s">
        <v>42</v>
      </c>
      <c r="AA12" t="s">
        <v>10</v>
      </c>
    </row>
    <row r="13" spans="1:27" ht="13.5" customHeight="1" x14ac:dyDescent="0.2">
      <c r="A13" s="6" t="s">
        <v>45</v>
      </c>
      <c r="B13" s="26" t="s">
        <v>36</v>
      </c>
      <c r="C13" s="26" t="s">
        <v>36</v>
      </c>
      <c r="D13" s="26" t="s">
        <v>36</v>
      </c>
      <c r="E13" s="27" t="s">
        <v>21</v>
      </c>
      <c r="F13" s="24" t="s">
        <v>35</v>
      </c>
      <c r="G13" s="24" t="s">
        <v>21</v>
      </c>
      <c r="H13" s="24" t="s">
        <v>22</v>
      </c>
      <c r="I13" s="25" t="s">
        <v>23</v>
      </c>
      <c r="J13" s="24" t="s">
        <v>23</v>
      </c>
      <c r="K13" s="24" t="s">
        <v>23</v>
      </c>
      <c r="L13" s="24" t="s">
        <v>23</v>
      </c>
      <c r="M13" s="24" t="s">
        <v>23</v>
      </c>
      <c r="N13" s="29" t="s">
        <v>43</v>
      </c>
      <c r="AA13" t="s">
        <v>54</v>
      </c>
    </row>
    <row r="14" spans="1:27" ht="13.5" customHeight="1" x14ac:dyDescent="0.2">
      <c r="A14" s="22" t="s">
        <v>62</v>
      </c>
      <c r="B14" s="15">
        <v>2.1</v>
      </c>
      <c r="C14">
        <v>0</v>
      </c>
      <c r="D14">
        <v>999</v>
      </c>
      <c r="E14" s="4">
        <v>0.4</v>
      </c>
      <c r="F14" s="5">
        <v>1.4</v>
      </c>
      <c r="G14" s="5">
        <v>1</v>
      </c>
      <c r="H14" s="5">
        <v>10.1</v>
      </c>
      <c r="I14">
        <v>73</v>
      </c>
      <c r="J14" s="5">
        <v>69</v>
      </c>
      <c r="K14" s="5">
        <v>-7</v>
      </c>
      <c r="L14" s="5">
        <v>7.1</v>
      </c>
      <c r="M14" s="5">
        <v>2.9</v>
      </c>
      <c r="N14" s="1">
        <f>B14/E14</f>
        <v>5.25</v>
      </c>
      <c r="AA14" t="s">
        <v>55</v>
      </c>
    </row>
    <row r="15" spans="1:27" ht="13.5" customHeight="1" x14ac:dyDescent="0.2">
      <c r="A15" s="22" t="s">
        <v>59</v>
      </c>
      <c r="B15" s="15">
        <v>0.4</v>
      </c>
      <c r="C15">
        <v>0</v>
      </c>
      <c r="D15">
        <v>999</v>
      </c>
      <c r="E15" s="4">
        <v>0.88</v>
      </c>
      <c r="F15" s="5">
        <v>4.5</v>
      </c>
      <c r="G15" s="5">
        <v>0</v>
      </c>
      <c r="H15" s="23">
        <v>13.7</v>
      </c>
      <c r="I15">
        <v>176</v>
      </c>
      <c r="J15" s="5">
        <v>115</v>
      </c>
      <c r="K15" s="5">
        <v>-2</v>
      </c>
      <c r="L15" s="5">
        <v>4.5999999999999996</v>
      </c>
      <c r="M15" s="5">
        <v>5.8</v>
      </c>
      <c r="N15" s="1">
        <f>B15/E15</f>
        <v>0.45454545454545459</v>
      </c>
      <c r="AA15" t="s">
        <v>56</v>
      </c>
    </row>
    <row r="16" spans="1:27" ht="13.5" customHeight="1" x14ac:dyDescent="0.2">
      <c r="A16" s="3" t="s">
        <v>24</v>
      </c>
      <c r="B16" s="15">
        <v>0</v>
      </c>
      <c r="C16">
        <v>0</v>
      </c>
      <c r="D16">
        <v>0</v>
      </c>
      <c r="E16" s="4">
        <v>0.22</v>
      </c>
      <c r="F16" s="5">
        <v>0.6</v>
      </c>
      <c r="G16" s="5">
        <v>1</v>
      </c>
      <c r="H16" s="5">
        <v>10.5</v>
      </c>
      <c r="I16">
        <v>150</v>
      </c>
      <c r="J16" s="5">
        <v>78</v>
      </c>
      <c r="K16" s="5">
        <v>36</v>
      </c>
      <c r="L16" s="5">
        <v>5.5</v>
      </c>
      <c r="M16" s="5">
        <v>3</v>
      </c>
      <c r="N16" s="1">
        <f>B16/E16</f>
        <v>0</v>
      </c>
      <c r="AA16" t="s">
        <v>57</v>
      </c>
    </row>
    <row r="17" spans="1:27" ht="13.5" customHeight="1" x14ac:dyDescent="0.2">
      <c r="A17" s="3" t="s">
        <v>25</v>
      </c>
      <c r="B17" s="15">
        <v>0</v>
      </c>
      <c r="C17">
        <v>0</v>
      </c>
      <c r="D17">
        <v>999</v>
      </c>
      <c r="E17" s="4">
        <v>0.84</v>
      </c>
      <c r="F17" s="5">
        <v>1.31</v>
      </c>
      <c r="G17" s="5">
        <v>1</v>
      </c>
      <c r="H17" s="5">
        <v>9.3000000000000007</v>
      </c>
      <c r="I17">
        <v>60</v>
      </c>
      <c r="J17" s="5">
        <v>67</v>
      </c>
      <c r="K17" s="5">
        <v>-19</v>
      </c>
      <c r="L17" s="5">
        <v>3.7</v>
      </c>
      <c r="M17" s="5">
        <v>2.2000000000000002</v>
      </c>
      <c r="N17" s="1">
        <f t="shared" ref="N17:N27" si="0">B17/E17</f>
        <v>0</v>
      </c>
      <c r="AA17" t="s">
        <v>58</v>
      </c>
    </row>
    <row r="18" spans="1:27" ht="13.5" customHeight="1" x14ac:dyDescent="0.2">
      <c r="A18" s="3" t="s">
        <v>27</v>
      </c>
      <c r="B18" s="15">
        <v>0</v>
      </c>
      <c r="C18">
        <v>0</v>
      </c>
      <c r="D18">
        <v>999</v>
      </c>
      <c r="E18" s="4">
        <v>0.85</v>
      </c>
      <c r="F18" s="5">
        <v>0.59</v>
      </c>
      <c r="G18" s="5">
        <v>1</v>
      </c>
      <c r="H18" s="5">
        <v>6.6</v>
      </c>
      <c r="I18">
        <v>0</v>
      </c>
      <c r="J18" s="5">
        <v>46</v>
      </c>
      <c r="K18" s="5">
        <v>-54</v>
      </c>
      <c r="L18" s="5">
        <v>3.3</v>
      </c>
      <c r="M18" s="5">
        <v>1</v>
      </c>
      <c r="N18" s="1">
        <f t="shared" si="0"/>
        <v>0</v>
      </c>
    </row>
    <row r="19" spans="1:27" ht="13.5" customHeight="1" x14ac:dyDescent="0.2">
      <c r="A19" s="3" t="s">
        <v>28</v>
      </c>
      <c r="B19" s="15">
        <v>0</v>
      </c>
      <c r="C19">
        <v>0</v>
      </c>
      <c r="D19">
        <v>999</v>
      </c>
      <c r="E19" s="4">
        <v>0.85</v>
      </c>
      <c r="F19" s="5">
        <v>1.06</v>
      </c>
      <c r="G19" s="5">
        <v>0</v>
      </c>
      <c r="H19" s="5">
        <v>11.7</v>
      </c>
      <c r="I19">
        <v>88</v>
      </c>
      <c r="J19" s="5">
        <v>67</v>
      </c>
      <c r="K19" s="5">
        <v>-2</v>
      </c>
      <c r="L19" s="5">
        <v>0.6</v>
      </c>
      <c r="M19" s="5">
        <v>3.7</v>
      </c>
      <c r="N19" s="1">
        <f t="shared" si="0"/>
        <v>0</v>
      </c>
    </row>
    <row r="20" spans="1:27" ht="13.5" customHeight="1" x14ac:dyDescent="0.2">
      <c r="A20" s="3" t="s">
        <v>29</v>
      </c>
      <c r="B20" s="15">
        <v>0.4</v>
      </c>
      <c r="C20">
        <v>0</v>
      </c>
      <c r="D20">
        <v>999</v>
      </c>
      <c r="E20" s="4">
        <v>0.87</v>
      </c>
      <c r="F20" s="5">
        <v>2.1</v>
      </c>
      <c r="G20" s="5">
        <v>0</v>
      </c>
      <c r="H20" s="5">
        <v>13.2</v>
      </c>
      <c r="I20">
        <v>93</v>
      </c>
      <c r="J20" s="5">
        <v>90</v>
      </c>
      <c r="K20" s="5">
        <v>-29</v>
      </c>
      <c r="L20" s="5">
        <v>0.4</v>
      </c>
      <c r="M20" s="5">
        <v>4</v>
      </c>
      <c r="N20" s="1">
        <f t="shared" si="0"/>
        <v>0.45977011494252878</v>
      </c>
    </row>
    <row r="21" spans="1:27" ht="13.5" customHeight="1" x14ac:dyDescent="0.2">
      <c r="A21" s="3" t="s">
        <v>30</v>
      </c>
      <c r="B21" s="15">
        <v>0</v>
      </c>
      <c r="C21">
        <v>0</v>
      </c>
      <c r="D21">
        <v>999</v>
      </c>
      <c r="E21" s="4">
        <v>0.87</v>
      </c>
      <c r="F21" s="5">
        <v>1.26</v>
      </c>
      <c r="G21" s="5">
        <v>0</v>
      </c>
      <c r="H21" s="5">
        <v>14.1</v>
      </c>
      <c r="I21">
        <v>98</v>
      </c>
      <c r="J21" s="5">
        <v>95</v>
      </c>
      <c r="K21" s="5">
        <v>-33</v>
      </c>
      <c r="L21" s="5">
        <v>0.3</v>
      </c>
      <c r="M21" s="5">
        <v>3.7</v>
      </c>
      <c r="N21" s="1">
        <f t="shared" si="0"/>
        <v>0</v>
      </c>
    </row>
    <row r="22" spans="1:27" ht="13.5" customHeight="1" x14ac:dyDescent="0.2">
      <c r="A22" s="3" t="s">
        <v>31</v>
      </c>
      <c r="B22" s="15">
        <v>0</v>
      </c>
      <c r="C22">
        <v>0</v>
      </c>
      <c r="D22">
        <v>999</v>
      </c>
      <c r="E22" s="4">
        <v>0.91</v>
      </c>
      <c r="F22" s="5">
        <v>1.54</v>
      </c>
      <c r="G22" s="5">
        <v>0</v>
      </c>
      <c r="H22" s="5">
        <v>12.5</v>
      </c>
      <c r="I22">
        <v>74</v>
      </c>
      <c r="J22" s="5">
        <v>97</v>
      </c>
      <c r="K22" s="5">
        <v>-56</v>
      </c>
      <c r="L22" s="5">
        <v>9.5</v>
      </c>
      <c r="M22" s="5">
        <v>0.7</v>
      </c>
      <c r="N22" s="1">
        <f t="shared" si="0"/>
        <v>0</v>
      </c>
    </row>
    <row r="23" spans="1:27" ht="13.5" customHeight="1" x14ac:dyDescent="0.2">
      <c r="A23" s="3" t="s">
        <v>32</v>
      </c>
      <c r="B23" s="15">
        <v>0</v>
      </c>
      <c r="C23">
        <v>0</v>
      </c>
      <c r="D23">
        <v>999</v>
      </c>
      <c r="E23" s="4">
        <v>0.9</v>
      </c>
      <c r="F23" s="5">
        <v>1.6</v>
      </c>
      <c r="G23" s="5">
        <v>0</v>
      </c>
      <c r="H23" s="5">
        <v>12.1</v>
      </c>
      <c r="I23">
        <v>270</v>
      </c>
      <c r="J23" s="5">
        <v>220</v>
      </c>
      <c r="K23" s="5">
        <v>75</v>
      </c>
      <c r="L23" s="5">
        <v>8</v>
      </c>
      <c r="M23" s="5">
        <v>13.4</v>
      </c>
      <c r="N23" s="1">
        <f t="shared" si="0"/>
        <v>0</v>
      </c>
    </row>
    <row r="24" spans="1:27" ht="13.5" customHeight="1" x14ac:dyDescent="0.2">
      <c r="A24" s="3" t="s">
        <v>33</v>
      </c>
      <c r="B24" s="15">
        <v>0</v>
      </c>
      <c r="C24">
        <v>0</v>
      </c>
      <c r="D24">
        <v>999</v>
      </c>
      <c r="E24" s="4">
        <v>0.87</v>
      </c>
      <c r="F24" s="5">
        <v>2.2000000000000002</v>
      </c>
      <c r="G24" s="5">
        <v>0</v>
      </c>
      <c r="H24" s="5">
        <v>14.6</v>
      </c>
      <c r="I24">
        <v>437</v>
      </c>
      <c r="J24" s="5">
        <v>182</v>
      </c>
      <c r="K24" s="5">
        <v>261</v>
      </c>
      <c r="L24" s="5">
        <v>3.2</v>
      </c>
      <c r="M24" s="5">
        <v>7.2</v>
      </c>
      <c r="N24" s="1">
        <f t="shared" si="0"/>
        <v>0</v>
      </c>
    </row>
    <row r="25" spans="1:27" ht="13.5" customHeight="1" x14ac:dyDescent="0.2">
      <c r="A25" s="3" t="s">
        <v>34</v>
      </c>
      <c r="B25" s="15">
        <v>0</v>
      </c>
      <c r="C25">
        <v>0</v>
      </c>
      <c r="D25">
        <v>999</v>
      </c>
      <c r="E25" s="4">
        <v>1</v>
      </c>
      <c r="F25" s="5">
        <v>1</v>
      </c>
      <c r="G25" s="5">
        <v>0</v>
      </c>
      <c r="H25" s="5">
        <v>0</v>
      </c>
      <c r="I25">
        <v>0</v>
      </c>
      <c r="J25" s="5">
        <v>0</v>
      </c>
      <c r="K25" s="5">
        <v>0</v>
      </c>
      <c r="L25" s="5">
        <v>380</v>
      </c>
      <c r="M25" s="5">
        <v>0</v>
      </c>
      <c r="N25" s="1">
        <f t="shared" si="0"/>
        <v>0</v>
      </c>
    </row>
    <row r="26" spans="1:27" ht="13.5" customHeight="1" x14ac:dyDescent="0.2">
      <c r="A26" s="3" t="s">
        <v>47</v>
      </c>
      <c r="B26" s="15">
        <v>0</v>
      </c>
      <c r="C26">
        <v>0</v>
      </c>
      <c r="D26">
        <v>999</v>
      </c>
      <c r="E26" s="4">
        <v>1</v>
      </c>
      <c r="F26" s="5">
        <v>6</v>
      </c>
      <c r="G26" s="5">
        <v>0</v>
      </c>
      <c r="H26" s="5">
        <v>0</v>
      </c>
      <c r="I26">
        <v>0</v>
      </c>
      <c r="J26" s="5">
        <v>0</v>
      </c>
      <c r="K26" s="5">
        <v>0</v>
      </c>
      <c r="L26" s="5">
        <v>185</v>
      </c>
      <c r="M26" s="5">
        <v>36</v>
      </c>
      <c r="N26" s="1">
        <f t="shared" si="0"/>
        <v>0</v>
      </c>
    </row>
    <row r="27" spans="1:27" ht="13.5" customHeight="1" x14ac:dyDescent="0.2">
      <c r="A27" s="3" t="s">
        <v>48</v>
      </c>
      <c r="B27" s="15">
        <v>0.02</v>
      </c>
      <c r="C27">
        <v>0</v>
      </c>
      <c r="D27">
        <v>999</v>
      </c>
      <c r="E27" s="4">
        <v>1</v>
      </c>
      <c r="F27" s="5">
        <v>6</v>
      </c>
      <c r="G27" s="5">
        <v>0</v>
      </c>
      <c r="H27" s="5">
        <v>0</v>
      </c>
      <c r="I27">
        <v>0</v>
      </c>
      <c r="J27" s="5">
        <v>0</v>
      </c>
      <c r="K27" s="5">
        <v>0</v>
      </c>
      <c r="L27" s="5">
        <v>99</v>
      </c>
      <c r="M27" s="5">
        <v>116</v>
      </c>
      <c r="N27" s="1">
        <f t="shared" si="0"/>
        <v>0.02</v>
      </c>
    </row>
  </sheetData>
  <dataValidations count="2">
    <dataValidation type="list" allowBlank="1" showInputMessage="1" showErrorMessage="1" sqref="O4">
      <formula1>$AA$5:$AA$11</formula1>
    </dataValidation>
    <dataValidation type="list" allowBlank="1" showInputMessage="1" showErrorMessage="1" sqref="O5">
      <formula1>$AA$12:$AA$17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7"/>
  <sheetViews>
    <sheetView workbookViewId="0">
      <selection activeCell="N36" sqref="N36"/>
    </sheetView>
  </sheetViews>
  <sheetFormatPr defaultRowHeight="13.5" customHeight="1" x14ac:dyDescent="0.2"/>
  <cols>
    <col min="1" max="1" width="14.140625" customWidth="1"/>
    <col min="2" max="2" width="8.140625" customWidth="1"/>
    <col min="3" max="3" width="8.28515625" customWidth="1"/>
    <col min="4" max="4" width="5.5703125" bestFit="1" customWidth="1"/>
    <col min="5" max="5" width="5.42578125" customWidth="1"/>
    <col min="6" max="6" width="7.5703125" customWidth="1"/>
    <col min="7" max="7" width="5.7109375" customWidth="1"/>
    <col min="8" max="8" width="7.85546875" customWidth="1"/>
    <col min="9" max="10" width="6.42578125" customWidth="1"/>
    <col min="11" max="11" width="6.28515625" customWidth="1"/>
    <col min="12" max="12" width="6.140625" customWidth="1"/>
    <col min="13" max="13" width="6.85546875" bestFit="1" customWidth="1"/>
    <col min="14" max="14" width="8.42578125" bestFit="1" customWidth="1"/>
    <col min="15" max="15" width="28.5703125" bestFit="1" customWidth="1"/>
    <col min="26" max="26" width="46.140625" customWidth="1"/>
    <col min="27" max="27" width="140.5703125" bestFit="1" customWidth="1"/>
  </cols>
  <sheetData>
    <row r="1" spans="1:27" ht="20.25" x14ac:dyDescent="0.3">
      <c r="A1" s="21" t="s">
        <v>79</v>
      </c>
      <c r="O1" s="2" t="s">
        <v>71</v>
      </c>
    </row>
    <row r="3" spans="1:27" ht="13.5" customHeight="1" x14ac:dyDescent="0.2"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13</v>
      </c>
      <c r="H3" s="2" t="s">
        <v>19</v>
      </c>
      <c r="I3" s="2" t="s">
        <v>17</v>
      </c>
      <c r="N3" s="2" t="s">
        <v>63</v>
      </c>
    </row>
    <row r="4" spans="1:27" ht="13.5" customHeight="1" x14ac:dyDescent="0.2">
      <c r="A4" s="2" t="s">
        <v>0</v>
      </c>
      <c r="B4" s="1">
        <f>VLOOKUP($O$4,Näringsrekommendationer!$A$5:$F$11,2)</f>
        <v>10.566096818627466</v>
      </c>
      <c r="C4" s="1">
        <f>VLOOKUP($O$4,Näringsrekommendationer!$A$5:$F$11,3)</f>
        <v>75</v>
      </c>
      <c r="D4" s="1">
        <f>VLOOKUP($O$4,Näringsrekommendationer!$A$5:$F$11,4)</f>
        <v>71</v>
      </c>
      <c r="E4" s="1">
        <f>VLOOKUP($O$4,Näringsrekommendationer!$A$5:$F$11,5)</f>
        <v>3.8</v>
      </c>
      <c r="F4" s="1">
        <f>VLOOKUP($O$4,Näringsrekommendationer!$A$5:$F$11,6)</f>
        <v>3.9</v>
      </c>
      <c r="G4">
        <v>0</v>
      </c>
      <c r="H4">
        <v>70</v>
      </c>
      <c r="N4" s="2" t="s">
        <v>8</v>
      </c>
      <c r="O4" s="20">
        <v>80</v>
      </c>
      <c r="AA4" t="s">
        <v>81</v>
      </c>
    </row>
    <row r="5" spans="1:27" ht="13.5" customHeight="1" x14ac:dyDescent="0.2">
      <c r="A5" s="2" t="s">
        <v>9</v>
      </c>
      <c r="B5" s="1">
        <f>VLOOKUP($O$5,Näringsrekommendationer!$A$15:$F$26,2,FALSE )</f>
        <v>26</v>
      </c>
      <c r="C5" s="1">
        <f>VLOOKUP($O$5,Näringsrekommendationer!$A$15:$F$26,3,FALSE )</f>
        <v>300</v>
      </c>
      <c r="D5" s="1">
        <f>VLOOKUP($O$5,Näringsrekommendationer!$A$15:$F$26,4,FALSE )</f>
        <v>250</v>
      </c>
      <c r="E5" s="1">
        <f>VLOOKUP($O$5,Näringsrekommendationer!$A$15:$F$26,5,FALSE )</f>
        <v>16</v>
      </c>
      <c r="F5" s="1">
        <f>VLOOKUP($O$5,Näringsrekommendationer!$A$15:$F$26,6,FALSE )</f>
        <v>12.6</v>
      </c>
      <c r="G5">
        <v>0</v>
      </c>
      <c r="H5">
        <v>70</v>
      </c>
      <c r="N5" s="2" t="s">
        <v>9</v>
      </c>
      <c r="O5" s="12" t="s">
        <v>58</v>
      </c>
      <c r="AA5">
        <v>40</v>
      </c>
    </row>
    <row r="6" spans="1:27" ht="13.5" customHeight="1" x14ac:dyDescent="0.2">
      <c r="A6" s="2" t="s">
        <v>14</v>
      </c>
      <c r="B6" s="16">
        <f>SUM(B4:B5)</f>
        <v>36.566096818627464</v>
      </c>
      <c r="C6" s="16">
        <f>SUM(C4:C5)</f>
        <v>375</v>
      </c>
      <c r="D6" s="16">
        <f>SUM(D4:D5)</f>
        <v>321</v>
      </c>
      <c r="E6" s="16">
        <f>SUM(E4:E5)</f>
        <v>19.8</v>
      </c>
      <c r="F6" s="16">
        <f>SUM(F4:F5)</f>
        <v>16.5</v>
      </c>
      <c r="G6" s="17">
        <v>-10</v>
      </c>
      <c r="H6" s="17">
        <v>70</v>
      </c>
      <c r="AA6">
        <v>50</v>
      </c>
    </row>
    <row r="7" spans="1:27" ht="13.5" customHeight="1" thickBot="1" x14ac:dyDescent="0.25">
      <c r="A7" s="10" t="s">
        <v>18</v>
      </c>
      <c r="B7" s="18">
        <f>B6*1.1</f>
        <v>40.222706500490212</v>
      </c>
      <c r="C7" s="18">
        <f>C6*1.2</f>
        <v>450</v>
      </c>
      <c r="D7" s="18">
        <f>D6*1.2</f>
        <v>385.2</v>
      </c>
      <c r="E7" s="18">
        <f>E6*1.15</f>
        <v>22.77</v>
      </c>
      <c r="F7" s="18">
        <f>F6*1.15</f>
        <v>18.974999999999998</v>
      </c>
      <c r="G7" s="18">
        <v>30</v>
      </c>
      <c r="H7" s="18">
        <v>100</v>
      </c>
      <c r="I7" s="11"/>
      <c r="AA7">
        <v>60</v>
      </c>
    </row>
    <row r="8" spans="1:27" ht="13.5" customHeight="1" thickBot="1" x14ac:dyDescent="0.25">
      <c r="A8" s="10" t="s">
        <v>38</v>
      </c>
      <c r="B8" s="19">
        <f>SUMPRODUCT(B14:B27,H14:H27)</f>
        <v>41.46</v>
      </c>
      <c r="C8" s="19">
        <f>SUMPRODUCT(B14:B27,I14:I27)</f>
        <v>367.50000000000006</v>
      </c>
      <c r="D8" s="19">
        <f>SUMPRODUCT(B14:B27,J14:J27)</f>
        <v>302.39999999999998</v>
      </c>
      <c r="E8" s="19">
        <f>SUMPRODUCT(B14:B27,L14:L27)</f>
        <v>21.27</v>
      </c>
      <c r="F8" s="19">
        <f>SUMPRODUCT(B14:B27,M14:M27)</f>
        <v>16.029999999999998</v>
      </c>
      <c r="G8" s="19">
        <f>SUMPRODUCT(B14:B27,K14:K27)</f>
        <v>-33.9</v>
      </c>
      <c r="H8" s="19">
        <f>SUMPRODUCT(B14:B27,G14:G27)/SUM(B14:B27)*100</f>
        <v>58.011049723756905</v>
      </c>
      <c r="I8" s="19">
        <f>SUMPRODUCT(B14:B27,F14:F27)</f>
        <v>8.3699999999999992</v>
      </c>
      <c r="AA8">
        <v>70</v>
      </c>
    </row>
    <row r="9" spans="1:27" ht="13.5" customHeight="1" x14ac:dyDescent="0.2">
      <c r="A9" s="13" t="s">
        <v>46</v>
      </c>
      <c r="B9" s="14">
        <f>(B8-B6)/B6*100</f>
        <v>13.383717725320601</v>
      </c>
      <c r="C9" s="14">
        <f>(C8-C6)/C6*100</f>
        <v>-1.9999999999999847</v>
      </c>
      <c r="D9" s="14">
        <f>(D8-D6)/D6*100</f>
        <v>-5.7943925233644933</v>
      </c>
      <c r="E9" s="14">
        <f>(E8-E6)/E6*100</f>
        <v>7.4242424242424176</v>
      </c>
      <c r="F9" s="14">
        <f>(F8-F6)/F6*100</f>
        <v>-2.8484848484848628</v>
      </c>
      <c r="AA9">
        <v>80</v>
      </c>
    </row>
    <row r="10" spans="1:27" ht="13.5" customHeight="1" x14ac:dyDescent="0.2">
      <c r="AA10">
        <v>90</v>
      </c>
    </row>
    <row r="11" spans="1:27" ht="13.5" customHeight="1" x14ac:dyDescent="0.2">
      <c r="A11" s="2" t="s">
        <v>15</v>
      </c>
      <c r="B11" s="2"/>
      <c r="AA11">
        <v>100</v>
      </c>
    </row>
    <row r="12" spans="1:27" ht="13.5" customHeight="1" x14ac:dyDescent="0.2">
      <c r="A12" s="6" t="s">
        <v>44</v>
      </c>
      <c r="B12" s="26" t="s">
        <v>16</v>
      </c>
      <c r="C12" s="26" t="s">
        <v>41</v>
      </c>
      <c r="D12" s="26" t="s">
        <v>40</v>
      </c>
      <c r="E12" s="27" t="s">
        <v>37</v>
      </c>
      <c r="F12" s="24" t="s">
        <v>17</v>
      </c>
      <c r="G12" s="24" t="s">
        <v>20</v>
      </c>
      <c r="H12" s="24" t="s">
        <v>2</v>
      </c>
      <c r="I12" s="25" t="s">
        <v>39</v>
      </c>
      <c r="J12" s="24" t="s">
        <v>4</v>
      </c>
      <c r="K12" s="24" t="s">
        <v>13</v>
      </c>
      <c r="L12" s="24" t="s">
        <v>5</v>
      </c>
      <c r="M12" s="24" t="s">
        <v>6</v>
      </c>
      <c r="N12" s="9" t="s">
        <v>42</v>
      </c>
      <c r="O12" s="25" t="s">
        <v>67</v>
      </c>
      <c r="AA12" t="s">
        <v>10</v>
      </c>
    </row>
    <row r="13" spans="1:27" ht="13.5" customHeight="1" x14ac:dyDescent="0.2">
      <c r="A13" s="6" t="s">
        <v>45</v>
      </c>
      <c r="B13" s="26" t="s">
        <v>36</v>
      </c>
      <c r="C13" s="26" t="s">
        <v>36</v>
      </c>
      <c r="D13" s="26" t="s">
        <v>36</v>
      </c>
      <c r="E13" s="27" t="s">
        <v>21</v>
      </c>
      <c r="F13" s="24" t="s">
        <v>35</v>
      </c>
      <c r="G13" s="24" t="s">
        <v>21</v>
      </c>
      <c r="H13" s="24" t="s">
        <v>22</v>
      </c>
      <c r="I13" s="25" t="s">
        <v>23</v>
      </c>
      <c r="J13" s="24" t="s">
        <v>23</v>
      </c>
      <c r="K13" s="24" t="s">
        <v>23</v>
      </c>
      <c r="L13" s="24" t="s">
        <v>23</v>
      </c>
      <c r="M13" s="24" t="s">
        <v>23</v>
      </c>
      <c r="N13" s="9" t="s">
        <v>43</v>
      </c>
      <c r="AA13" t="s">
        <v>54</v>
      </c>
    </row>
    <row r="14" spans="1:27" ht="13.5" customHeight="1" x14ac:dyDescent="0.2">
      <c r="A14" s="22" t="s">
        <v>62</v>
      </c>
      <c r="B14" s="15">
        <v>2.1</v>
      </c>
      <c r="C14">
        <v>0</v>
      </c>
      <c r="D14">
        <v>999</v>
      </c>
      <c r="E14" s="4">
        <v>0.4</v>
      </c>
      <c r="F14" s="5">
        <v>1.4</v>
      </c>
      <c r="G14" s="5">
        <v>1</v>
      </c>
      <c r="H14" s="5">
        <v>10.1</v>
      </c>
      <c r="I14">
        <v>73</v>
      </c>
      <c r="J14" s="5">
        <v>69</v>
      </c>
      <c r="K14" s="5">
        <v>-7</v>
      </c>
      <c r="L14" s="5">
        <v>7.1</v>
      </c>
      <c r="M14" s="5">
        <v>2.9</v>
      </c>
      <c r="N14" s="1">
        <f>B14/E14</f>
        <v>5.25</v>
      </c>
      <c r="AA14" t="s">
        <v>55</v>
      </c>
    </row>
    <row r="15" spans="1:27" ht="13.5" customHeight="1" x14ac:dyDescent="0.2">
      <c r="A15" s="22" t="s">
        <v>59</v>
      </c>
      <c r="B15" s="15">
        <v>0.9</v>
      </c>
      <c r="C15">
        <v>0</v>
      </c>
      <c r="D15">
        <v>999</v>
      </c>
      <c r="E15" s="4">
        <v>0.88</v>
      </c>
      <c r="F15" s="5">
        <v>4.5</v>
      </c>
      <c r="G15" s="5">
        <v>0</v>
      </c>
      <c r="H15" s="23">
        <v>13.7</v>
      </c>
      <c r="I15">
        <v>176</v>
      </c>
      <c r="J15" s="5">
        <v>115</v>
      </c>
      <c r="K15" s="5">
        <v>-2</v>
      </c>
      <c r="L15" s="5">
        <v>4.5999999999999996</v>
      </c>
      <c r="M15" s="5">
        <v>5.8</v>
      </c>
      <c r="N15" s="1">
        <f>B15/E15</f>
        <v>1.0227272727272727</v>
      </c>
      <c r="AA15" t="s">
        <v>56</v>
      </c>
    </row>
    <row r="16" spans="1:27" ht="13.5" customHeight="1" x14ac:dyDescent="0.2">
      <c r="A16" s="3" t="s">
        <v>24</v>
      </c>
      <c r="B16" s="15">
        <v>0</v>
      </c>
      <c r="C16">
        <v>0</v>
      </c>
      <c r="D16">
        <v>0</v>
      </c>
      <c r="E16" s="4">
        <v>0.22</v>
      </c>
      <c r="F16" s="5">
        <v>0.6</v>
      </c>
      <c r="G16" s="5">
        <v>1</v>
      </c>
      <c r="H16" s="5">
        <v>10.5</v>
      </c>
      <c r="I16">
        <v>150</v>
      </c>
      <c r="J16" s="5">
        <v>78</v>
      </c>
      <c r="K16" s="5">
        <v>36</v>
      </c>
      <c r="L16" s="5">
        <v>5.5</v>
      </c>
      <c r="M16" s="5">
        <v>3</v>
      </c>
      <c r="N16" s="1">
        <f>B16/E16</f>
        <v>0</v>
      </c>
      <c r="AA16" t="s">
        <v>57</v>
      </c>
    </row>
    <row r="17" spans="1:27" ht="13.5" customHeight="1" x14ac:dyDescent="0.2">
      <c r="A17" s="3" t="s">
        <v>25</v>
      </c>
      <c r="B17" s="15">
        <v>0</v>
      </c>
      <c r="C17">
        <v>0</v>
      </c>
      <c r="D17">
        <v>999</v>
      </c>
      <c r="E17" s="4">
        <v>0.84</v>
      </c>
      <c r="F17" s="5">
        <v>1.31</v>
      </c>
      <c r="G17" s="5">
        <v>1</v>
      </c>
      <c r="H17" s="5">
        <v>9.3000000000000007</v>
      </c>
      <c r="I17">
        <v>60</v>
      </c>
      <c r="J17" s="5">
        <v>67</v>
      </c>
      <c r="K17" s="5">
        <v>-19</v>
      </c>
      <c r="L17" s="5">
        <v>3.7</v>
      </c>
      <c r="M17" s="5">
        <v>2.2000000000000002</v>
      </c>
      <c r="N17" s="1">
        <f t="shared" ref="N17:N27" si="0">B17/E17</f>
        <v>0</v>
      </c>
      <c r="AA17" t="s">
        <v>58</v>
      </c>
    </row>
    <row r="18" spans="1:27" ht="13.5" customHeight="1" x14ac:dyDescent="0.2">
      <c r="A18" s="3" t="s">
        <v>27</v>
      </c>
      <c r="B18" s="15">
        <v>0</v>
      </c>
      <c r="C18">
        <v>0</v>
      </c>
      <c r="D18">
        <v>999</v>
      </c>
      <c r="E18" s="4">
        <v>0.85</v>
      </c>
      <c r="F18" s="5">
        <v>0.59</v>
      </c>
      <c r="G18" s="5">
        <v>1</v>
      </c>
      <c r="H18" s="5">
        <v>6.6</v>
      </c>
      <c r="I18">
        <v>0</v>
      </c>
      <c r="J18" s="5">
        <v>46</v>
      </c>
      <c r="K18" s="5">
        <v>-54</v>
      </c>
      <c r="L18" s="5">
        <v>3.3</v>
      </c>
      <c r="M18" s="5">
        <v>1</v>
      </c>
      <c r="N18" s="1">
        <f t="shared" si="0"/>
        <v>0</v>
      </c>
    </row>
    <row r="19" spans="1:27" ht="13.5" customHeight="1" x14ac:dyDescent="0.2">
      <c r="A19" s="3" t="s">
        <v>28</v>
      </c>
      <c r="B19" s="15">
        <v>0</v>
      </c>
      <c r="C19">
        <v>0</v>
      </c>
      <c r="D19">
        <v>999</v>
      </c>
      <c r="E19" s="4">
        <v>0.85</v>
      </c>
      <c r="F19" s="5">
        <v>1.06</v>
      </c>
      <c r="G19" s="5">
        <v>0</v>
      </c>
      <c r="H19" s="5">
        <v>11.7</v>
      </c>
      <c r="I19">
        <v>88</v>
      </c>
      <c r="J19" s="5">
        <v>67</v>
      </c>
      <c r="K19" s="5">
        <v>-2</v>
      </c>
      <c r="L19" s="5">
        <v>0.6</v>
      </c>
      <c r="M19" s="5">
        <v>3.7</v>
      </c>
      <c r="N19" s="1">
        <f t="shared" si="0"/>
        <v>0</v>
      </c>
    </row>
    <row r="20" spans="1:27" ht="13.5" customHeight="1" x14ac:dyDescent="0.2">
      <c r="A20" s="3" t="s">
        <v>29</v>
      </c>
      <c r="B20" s="15">
        <v>0.6</v>
      </c>
      <c r="C20">
        <v>0</v>
      </c>
      <c r="D20">
        <v>999</v>
      </c>
      <c r="E20" s="4">
        <v>0.87</v>
      </c>
      <c r="F20" s="5">
        <v>2.1</v>
      </c>
      <c r="G20" s="5">
        <v>0</v>
      </c>
      <c r="H20" s="5">
        <v>13.2</v>
      </c>
      <c r="I20">
        <v>93</v>
      </c>
      <c r="J20" s="5">
        <v>90</v>
      </c>
      <c r="K20" s="5">
        <v>-29</v>
      </c>
      <c r="L20" s="5">
        <v>0.4</v>
      </c>
      <c r="M20" s="5">
        <v>4</v>
      </c>
      <c r="N20" s="1">
        <f t="shared" si="0"/>
        <v>0.68965517241379304</v>
      </c>
    </row>
    <row r="21" spans="1:27" ht="13.5" customHeight="1" x14ac:dyDescent="0.2">
      <c r="A21" s="3" t="s">
        <v>30</v>
      </c>
      <c r="B21" s="15">
        <v>0</v>
      </c>
      <c r="C21">
        <v>0</v>
      </c>
      <c r="D21">
        <v>999</v>
      </c>
      <c r="E21" s="4">
        <v>0.87</v>
      </c>
      <c r="F21" s="5">
        <v>1.26</v>
      </c>
      <c r="G21" s="5">
        <v>0</v>
      </c>
      <c r="H21" s="5">
        <v>14.1</v>
      </c>
      <c r="I21">
        <v>98</v>
      </c>
      <c r="J21" s="5">
        <v>95</v>
      </c>
      <c r="K21" s="5">
        <v>-33</v>
      </c>
      <c r="L21" s="5">
        <v>0.3</v>
      </c>
      <c r="M21" s="5">
        <v>3.7</v>
      </c>
      <c r="N21" s="1">
        <f t="shared" si="0"/>
        <v>0</v>
      </c>
    </row>
    <row r="22" spans="1:27" ht="13.5" customHeight="1" x14ac:dyDescent="0.2">
      <c r="A22" s="3" t="s">
        <v>31</v>
      </c>
      <c r="B22" s="15">
        <v>0</v>
      </c>
      <c r="C22">
        <v>0</v>
      </c>
      <c r="D22">
        <v>999</v>
      </c>
      <c r="E22" s="4">
        <v>0.91</v>
      </c>
      <c r="F22" s="5">
        <v>1.54</v>
      </c>
      <c r="G22" s="5">
        <v>0</v>
      </c>
      <c r="H22" s="5">
        <v>12.5</v>
      </c>
      <c r="I22">
        <v>74</v>
      </c>
      <c r="J22" s="5">
        <v>97</v>
      </c>
      <c r="K22" s="5">
        <v>-56</v>
      </c>
      <c r="L22" s="5">
        <v>9.5</v>
      </c>
      <c r="M22" s="5">
        <v>0.7</v>
      </c>
      <c r="N22" s="1">
        <f t="shared" si="0"/>
        <v>0</v>
      </c>
    </row>
    <row r="23" spans="1:27" ht="13.5" customHeight="1" x14ac:dyDescent="0.2">
      <c r="A23" s="3" t="s">
        <v>32</v>
      </c>
      <c r="B23" s="15">
        <v>0</v>
      </c>
      <c r="C23">
        <v>0</v>
      </c>
      <c r="D23">
        <v>999</v>
      </c>
      <c r="E23" s="4">
        <v>0.9</v>
      </c>
      <c r="F23" s="5">
        <v>1.6</v>
      </c>
      <c r="G23" s="5">
        <v>0</v>
      </c>
      <c r="H23" s="5">
        <v>12.1</v>
      </c>
      <c r="I23">
        <v>270</v>
      </c>
      <c r="J23" s="5">
        <v>220</v>
      </c>
      <c r="K23" s="5">
        <v>75</v>
      </c>
      <c r="L23" s="5">
        <v>8</v>
      </c>
      <c r="M23" s="5">
        <v>13.4</v>
      </c>
      <c r="N23" s="1">
        <f t="shared" si="0"/>
        <v>0</v>
      </c>
    </row>
    <row r="24" spans="1:27" ht="13.5" customHeight="1" x14ac:dyDescent="0.2">
      <c r="A24" s="3" t="s">
        <v>33</v>
      </c>
      <c r="B24" s="15">
        <v>0</v>
      </c>
      <c r="C24">
        <v>0</v>
      </c>
      <c r="D24">
        <v>999</v>
      </c>
      <c r="E24" s="4">
        <v>0.87</v>
      </c>
      <c r="F24" s="5">
        <v>2.2000000000000002</v>
      </c>
      <c r="G24" s="5">
        <v>0</v>
      </c>
      <c r="H24" s="5">
        <v>14.6</v>
      </c>
      <c r="I24">
        <v>437</v>
      </c>
      <c r="J24" s="5">
        <v>182</v>
      </c>
      <c r="K24" s="5">
        <v>261</v>
      </c>
      <c r="L24" s="5">
        <v>3.2</v>
      </c>
      <c r="M24" s="5">
        <v>7.2</v>
      </c>
      <c r="N24" s="1">
        <f t="shared" si="0"/>
        <v>0</v>
      </c>
    </row>
    <row r="25" spans="1:27" ht="13.5" customHeight="1" x14ac:dyDescent="0.2">
      <c r="A25" s="3" t="s">
        <v>34</v>
      </c>
      <c r="B25" s="15">
        <v>0</v>
      </c>
      <c r="C25">
        <v>0</v>
      </c>
      <c r="D25">
        <v>999</v>
      </c>
      <c r="E25" s="4">
        <v>1</v>
      </c>
      <c r="F25" s="5">
        <v>1</v>
      </c>
      <c r="G25" s="5">
        <v>0</v>
      </c>
      <c r="H25" s="5">
        <v>0</v>
      </c>
      <c r="I25">
        <v>0</v>
      </c>
      <c r="J25" s="5">
        <v>0</v>
      </c>
      <c r="K25" s="5">
        <v>0</v>
      </c>
      <c r="L25" s="5">
        <v>380</v>
      </c>
      <c r="M25" s="5">
        <v>0</v>
      </c>
      <c r="N25" s="1">
        <f t="shared" si="0"/>
        <v>0</v>
      </c>
    </row>
    <row r="26" spans="1:27" ht="13.5" customHeight="1" x14ac:dyDescent="0.2">
      <c r="A26" s="3" t="s">
        <v>47</v>
      </c>
      <c r="B26" s="15">
        <v>0</v>
      </c>
      <c r="C26">
        <v>0</v>
      </c>
      <c r="D26">
        <v>999</v>
      </c>
      <c r="E26" s="4">
        <v>1</v>
      </c>
      <c r="F26" s="5">
        <v>6</v>
      </c>
      <c r="G26" s="5">
        <v>0</v>
      </c>
      <c r="H26" s="5">
        <v>0</v>
      </c>
      <c r="I26">
        <v>0</v>
      </c>
      <c r="J26" s="5">
        <v>0</v>
      </c>
      <c r="K26" s="5">
        <v>0</v>
      </c>
      <c r="L26" s="5">
        <v>185</v>
      </c>
      <c r="M26" s="5">
        <v>36</v>
      </c>
      <c r="N26" s="1">
        <f t="shared" si="0"/>
        <v>0</v>
      </c>
    </row>
    <row r="27" spans="1:27" ht="13.5" customHeight="1" x14ac:dyDescent="0.2">
      <c r="A27" s="3" t="s">
        <v>48</v>
      </c>
      <c r="B27" s="15">
        <v>0.02</v>
      </c>
      <c r="C27">
        <v>0</v>
      </c>
      <c r="D27">
        <v>999</v>
      </c>
      <c r="E27" s="4">
        <v>1</v>
      </c>
      <c r="F27" s="5">
        <v>6</v>
      </c>
      <c r="G27" s="5">
        <v>0</v>
      </c>
      <c r="H27" s="5">
        <v>0</v>
      </c>
      <c r="I27">
        <v>0</v>
      </c>
      <c r="J27" s="5">
        <v>0</v>
      </c>
      <c r="K27" s="5">
        <v>0</v>
      </c>
      <c r="L27" s="5">
        <v>99</v>
      </c>
      <c r="M27" s="5">
        <v>116</v>
      </c>
      <c r="N27" s="1">
        <f t="shared" si="0"/>
        <v>0.02</v>
      </c>
    </row>
  </sheetData>
  <dataValidations count="2">
    <dataValidation type="list" allowBlank="1" showInputMessage="1" showErrorMessage="1" sqref="O4">
      <formula1>$AA$5:$AA$11</formula1>
    </dataValidation>
    <dataValidation type="list" allowBlank="1" showInputMessage="1" showErrorMessage="1" sqref="O5">
      <formula1>$AA$12:$AA$17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7"/>
  <sheetViews>
    <sheetView workbookViewId="0">
      <selection activeCell="O5" sqref="O5"/>
    </sheetView>
  </sheetViews>
  <sheetFormatPr defaultRowHeight="13.5" customHeight="1" x14ac:dyDescent="0.2"/>
  <cols>
    <col min="1" max="1" width="14.140625" customWidth="1"/>
    <col min="2" max="2" width="7.85546875" customWidth="1"/>
    <col min="3" max="3" width="8" customWidth="1"/>
    <col min="4" max="4" width="5.5703125" bestFit="1" customWidth="1"/>
    <col min="5" max="5" width="6.140625" customWidth="1"/>
    <col min="6" max="6" width="7" customWidth="1"/>
    <col min="7" max="7" width="5.42578125" customWidth="1"/>
    <col min="8" max="8" width="8.28515625" bestFit="1" customWidth="1"/>
    <col min="9" max="9" width="7.5703125" bestFit="1" customWidth="1"/>
    <col min="10" max="12" width="6.85546875" bestFit="1" customWidth="1"/>
    <col min="13" max="13" width="6.140625" customWidth="1"/>
    <col min="14" max="14" width="8.42578125" bestFit="1" customWidth="1"/>
    <col min="15" max="15" width="28.5703125" bestFit="1" customWidth="1"/>
    <col min="26" max="26" width="46.140625" customWidth="1"/>
    <col min="27" max="27" width="140.5703125" bestFit="1" customWidth="1"/>
  </cols>
  <sheetData>
    <row r="1" spans="1:27" ht="20.25" x14ac:dyDescent="0.3">
      <c r="A1" s="21" t="s">
        <v>64</v>
      </c>
      <c r="O1" s="2" t="s">
        <v>72</v>
      </c>
    </row>
    <row r="3" spans="1:27" ht="13.5" customHeight="1" x14ac:dyDescent="0.2"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13</v>
      </c>
      <c r="H3" s="2" t="s">
        <v>19</v>
      </c>
      <c r="I3" s="2" t="s">
        <v>17</v>
      </c>
      <c r="N3" s="2" t="s">
        <v>63</v>
      </c>
    </row>
    <row r="4" spans="1:27" ht="13.5" customHeight="1" x14ac:dyDescent="0.2">
      <c r="A4" s="2" t="s">
        <v>0</v>
      </c>
      <c r="B4" s="1">
        <f>VLOOKUP($O$4,Näringsrekommendationer!$A$5:$F$11,2)</f>
        <v>10.566096818627466</v>
      </c>
      <c r="C4" s="1">
        <f>VLOOKUP($O$4,Näringsrekommendationer!$A$5:$F$11,3)</f>
        <v>75</v>
      </c>
      <c r="D4" s="1">
        <f>VLOOKUP($O$4,Näringsrekommendationer!$A$5:$F$11,4)</f>
        <v>71</v>
      </c>
      <c r="E4" s="1">
        <f>VLOOKUP($O$4,Näringsrekommendationer!$A$5:$F$11,5)</f>
        <v>3.8</v>
      </c>
      <c r="F4" s="1">
        <f>VLOOKUP($O$4,Näringsrekommendationer!$A$5:$F$11,6)</f>
        <v>3.9</v>
      </c>
      <c r="G4">
        <v>0</v>
      </c>
      <c r="H4">
        <v>70</v>
      </c>
      <c r="N4" s="2" t="s">
        <v>8</v>
      </c>
      <c r="O4" s="20">
        <v>80</v>
      </c>
      <c r="AA4" t="s">
        <v>81</v>
      </c>
    </row>
    <row r="5" spans="1:27" ht="13.5" customHeight="1" x14ac:dyDescent="0.2">
      <c r="A5" s="2" t="s">
        <v>9</v>
      </c>
      <c r="B5" s="1">
        <f>VLOOKUP($O$5,Näringsrekommendationer!$A$15:$F$26,2,FALSE )</f>
        <v>5</v>
      </c>
      <c r="C5" s="1">
        <f>VLOOKUP($O$5,Näringsrekommendationer!$A$15:$F$26,3,FALSE )</f>
        <v>50</v>
      </c>
      <c r="D5" s="1">
        <f>VLOOKUP($O$5,Näringsrekommendationer!$A$15:$F$26,4,FALSE )</f>
        <v>30</v>
      </c>
      <c r="E5" s="1">
        <f>VLOOKUP($O$5,Näringsrekommendationer!$A$15:$F$26,5,FALSE )</f>
        <v>0.9</v>
      </c>
      <c r="F5" s="1">
        <f>VLOOKUP($O$5,Näringsrekommendationer!$A$15:$F$26,6,FALSE )</f>
        <v>0.8</v>
      </c>
      <c r="G5">
        <v>0</v>
      </c>
      <c r="H5">
        <v>70</v>
      </c>
      <c r="N5" s="2" t="s">
        <v>9</v>
      </c>
      <c r="O5" s="12" t="s">
        <v>52</v>
      </c>
      <c r="AA5">
        <v>40</v>
      </c>
    </row>
    <row r="6" spans="1:27" ht="13.5" customHeight="1" x14ac:dyDescent="0.2">
      <c r="A6" s="2" t="s">
        <v>14</v>
      </c>
      <c r="B6" s="16">
        <f>SUM(B4:B5)</f>
        <v>15.566096818627466</v>
      </c>
      <c r="C6" s="16">
        <f>SUM(C4:C5)</f>
        <v>125</v>
      </c>
      <c r="D6" s="16">
        <f>SUM(D4:D5)</f>
        <v>101</v>
      </c>
      <c r="E6" s="16">
        <f>SUM(E4:E5)</f>
        <v>4.7</v>
      </c>
      <c r="F6" s="16">
        <f>SUM(F4:F5)</f>
        <v>4.7</v>
      </c>
      <c r="G6" s="17">
        <v>-10</v>
      </c>
      <c r="H6" s="17">
        <v>70</v>
      </c>
      <c r="AA6">
        <v>50</v>
      </c>
    </row>
    <row r="7" spans="1:27" ht="13.5" customHeight="1" thickBot="1" x14ac:dyDescent="0.25">
      <c r="A7" s="10" t="s">
        <v>18</v>
      </c>
      <c r="B7" s="18">
        <f>B6*1.1</f>
        <v>17.122706500490214</v>
      </c>
      <c r="C7" s="18">
        <f>C6*1.2</f>
        <v>150</v>
      </c>
      <c r="D7" s="18">
        <f>D6*1.2</f>
        <v>121.19999999999999</v>
      </c>
      <c r="E7" s="18">
        <f>E6*1.15</f>
        <v>5.4049999999999994</v>
      </c>
      <c r="F7" s="18">
        <f>F6*1.15</f>
        <v>5.4049999999999994</v>
      </c>
      <c r="G7" s="18">
        <v>30</v>
      </c>
      <c r="H7" s="18">
        <v>100</v>
      </c>
      <c r="I7" s="11"/>
      <c r="AA7">
        <v>60</v>
      </c>
    </row>
    <row r="8" spans="1:27" ht="13.5" customHeight="1" thickBot="1" x14ac:dyDescent="0.25">
      <c r="A8" s="10" t="s">
        <v>38</v>
      </c>
      <c r="B8" s="19">
        <f>SUMPRODUCT(B14:B27,H14:H27)</f>
        <v>16.5</v>
      </c>
      <c r="C8" s="19">
        <f>SUMPRODUCT(B14:B27,I14:I27)</f>
        <v>109.5</v>
      </c>
      <c r="D8" s="19">
        <f>SUMPRODUCT(B14:B27,J14:J27)</f>
        <v>103.5</v>
      </c>
      <c r="E8" s="19">
        <f>SUMPRODUCT(B14:B27,L14:L27)</f>
        <v>11.639999999999999</v>
      </c>
      <c r="F8" s="19">
        <f>SUMPRODUCT(B14:B27,M14:M27)</f>
        <v>5.51</v>
      </c>
      <c r="G8" s="19">
        <f>SUMPRODUCT(B14:B27,K14:K27)</f>
        <v>-10.5</v>
      </c>
      <c r="H8" s="19">
        <f>SUMPRODUCT(B14:B27,G14:G27)/SUM(B14:B27)*100</f>
        <v>99.337748344370851</v>
      </c>
      <c r="I8" s="19">
        <f>SUMPRODUCT(B14:B27,F14:F27)</f>
        <v>2.1599999999999997</v>
      </c>
      <c r="AA8">
        <v>70</v>
      </c>
    </row>
    <row r="9" spans="1:27" ht="13.5" customHeight="1" x14ac:dyDescent="0.2">
      <c r="A9" s="13" t="s">
        <v>46</v>
      </c>
      <c r="B9" s="14">
        <f>(B8-B6)/B6*100</f>
        <v>5.9995976657100121</v>
      </c>
      <c r="C9" s="14">
        <f>(C8-C6)/C6*100</f>
        <v>-12.4</v>
      </c>
      <c r="D9" s="14">
        <f>(D8-D6)/D6*100</f>
        <v>2.4752475247524752</v>
      </c>
      <c r="E9" s="14">
        <f>(E8-E6)/E6*100</f>
        <v>147.65957446808505</v>
      </c>
      <c r="F9" s="14">
        <f>(F8-F6)/F6*100</f>
        <v>17.234042553191482</v>
      </c>
      <c r="AA9">
        <v>80</v>
      </c>
    </row>
    <row r="10" spans="1:27" ht="13.5" customHeight="1" x14ac:dyDescent="0.2">
      <c r="AA10">
        <v>90</v>
      </c>
    </row>
    <row r="11" spans="1:27" ht="13.5" customHeight="1" x14ac:dyDescent="0.2">
      <c r="A11" s="2" t="s">
        <v>15</v>
      </c>
      <c r="B11" s="2"/>
      <c r="AA11">
        <v>100</v>
      </c>
    </row>
    <row r="12" spans="1:27" ht="13.5" customHeight="1" x14ac:dyDescent="0.2">
      <c r="A12" s="6" t="s">
        <v>44</v>
      </c>
      <c r="B12" s="26" t="s">
        <v>16</v>
      </c>
      <c r="C12" s="26" t="s">
        <v>41</v>
      </c>
      <c r="D12" s="26" t="s">
        <v>40</v>
      </c>
      <c r="E12" s="27" t="s">
        <v>37</v>
      </c>
      <c r="F12" s="24" t="s">
        <v>17</v>
      </c>
      <c r="G12" s="24" t="s">
        <v>20</v>
      </c>
      <c r="H12" s="24" t="s">
        <v>2</v>
      </c>
      <c r="I12" s="25" t="s">
        <v>39</v>
      </c>
      <c r="J12" s="24" t="s">
        <v>4</v>
      </c>
      <c r="K12" s="24" t="s">
        <v>13</v>
      </c>
      <c r="L12" s="24" t="s">
        <v>5</v>
      </c>
      <c r="M12" s="24" t="s">
        <v>6</v>
      </c>
      <c r="N12" s="29" t="s">
        <v>42</v>
      </c>
      <c r="AA12" t="s">
        <v>10</v>
      </c>
    </row>
    <row r="13" spans="1:27" ht="13.5" customHeight="1" x14ac:dyDescent="0.2">
      <c r="A13" s="6" t="s">
        <v>45</v>
      </c>
      <c r="B13" s="26" t="s">
        <v>36</v>
      </c>
      <c r="C13" s="26" t="s">
        <v>36</v>
      </c>
      <c r="D13" s="26" t="s">
        <v>36</v>
      </c>
      <c r="E13" s="27" t="s">
        <v>21</v>
      </c>
      <c r="F13" s="24" t="s">
        <v>35</v>
      </c>
      <c r="G13" s="24" t="s">
        <v>21</v>
      </c>
      <c r="H13" s="24" t="s">
        <v>22</v>
      </c>
      <c r="I13" s="25" t="s">
        <v>23</v>
      </c>
      <c r="J13" s="24" t="s">
        <v>23</v>
      </c>
      <c r="K13" s="24" t="s">
        <v>23</v>
      </c>
      <c r="L13" s="24" t="s">
        <v>23</v>
      </c>
      <c r="M13" s="24" t="s">
        <v>23</v>
      </c>
      <c r="N13" s="29" t="s">
        <v>43</v>
      </c>
      <c r="AA13" t="s">
        <v>50</v>
      </c>
    </row>
    <row r="14" spans="1:27" ht="13.5" customHeight="1" x14ac:dyDescent="0.2">
      <c r="A14" s="22" t="s">
        <v>62</v>
      </c>
      <c r="B14" s="15">
        <v>1.5</v>
      </c>
      <c r="C14">
        <v>0</v>
      </c>
      <c r="D14">
        <v>999</v>
      </c>
      <c r="E14" s="4">
        <v>0.4</v>
      </c>
      <c r="F14" s="5">
        <v>1.4</v>
      </c>
      <c r="G14" s="5">
        <v>1</v>
      </c>
      <c r="H14" s="5">
        <v>11</v>
      </c>
      <c r="I14">
        <v>73</v>
      </c>
      <c r="J14" s="5">
        <v>69</v>
      </c>
      <c r="K14" s="5">
        <v>-7</v>
      </c>
      <c r="L14" s="5">
        <v>7.1</v>
      </c>
      <c r="M14" s="5">
        <v>2.9</v>
      </c>
      <c r="N14" s="1">
        <f>B14/E14</f>
        <v>3.75</v>
      </c>
      <c r="AA14" t="s">
        <v>52</v>
      </c>
    </row>
    <row r="15" spans="1:27" ht="13.5" customHeight="1" x14ac:dyDescent="0.2">
      <c r="A15" s="22" t="s">
        <v>59</v>
      </c>
      <c r="B15" s="15">
        <v>0</v>
      </c>
      <c r="C15">
        <v>0</v>
      </c>
      <c r="D15">
        <v>999</v>
      </c>
      <c r="E15" s="4">
        <v>0.88</v>
      </c>
      <c r="F15" s="5">
        <v>4.5</v>
      </c>
      <c r="G15" s="5">
        <v>0</v>
      </c>
      <c r="H15" s="23">
        <v>13.7</v>
      </c>
      <c r="I15">
        <v>176</v>
      </c>
      <c r="J15" s="5">
        <v>115</v>
      </c>
      <c r="K15" s="5">
        <v>-2</v>
      </c>
      <c r="L15" s="5">
        <v>4.5999999999999996</v>
      </c>
      <c r="M15" s="5">
        <v>5.8</v>
      </c>
      <c r="N15" s="1">
        <f>B15/E15</f>
        <v>0</v>
      </c>
    </row>
    <row r="16" spans="1:27" ht="13.5" customHeight="1" x14ac:dyDescent="0.2">
      <c r="A16" s="3" t="s">
        <v>24</v>
      </c>
      <c r="B16" s="15">
        <v>0</v>
      </c>
      <c r="C16">
        <v>0</v>
      </c>
      <c r="D16">
        <v>0</v>
      </c>
      <c r="E16" s="4">
        <v>0.22</v>
      </c>
      <c r="F16" s="5">
        <v>0.6</v>
      </c>
      <c r="G16" s="5">
        <v>1</v>
      </c>
      <c r="H16" s="5">
        <v>10.5</v>
      </c>
      <c r="I16">
        <v>150</v>
      </c>
      <c r="J16" s="5">
        <v>78</v>
      </c>
      <c r="K16" s="5">
        <v>36</v>
      </c>
      <c r="L16" s="5">
        <v>5.5</v>
      </c>
      <c r="M16" s="5">
        <v>3</v>
      </c>
      <c r="N16" s="1">
        <f>B16/E16</f>
        <v>0</v>
      </c>
    </row>
    <row r="17" spans="1:14" ht="13.5" customHeight="1" x14ac:dyDescent="0.2">
      <c r="A17" s="3" t="s">
        <v>25</v>
      </c>
      <c r="B17" s="15">
        <v>0</v>
      </c>
      <c r="C17">
        <v>0</v>
      </c>
      <c r="D17">
        <v>999</v>
      </c>
      <c r="E17" s="4">
        <v>0.84</v>
      </c>
      <c r="F17" s="5">
        <v>1.31</v>
      </c>
      <c r="G17" s="5">
        <v>1</v>
      </c>
      <c r="H17" s="5">
        <v>9.3000000000000007</v>
      </c>
      <c r="I17">
        <v>60</v>
      </c>
      <c r="J17" s="5">
        <v>67</v>
      </c>
      <c r="K17" s="5">
        <v>-19</v>
      </c>
      <c r="L17" s="5">
        <v>3.7</v>
      </c>
      <c r="M17" s="5">
        <v>2.2000000000000002</v>
      </c>
      <c r="N17" s="1">
        <f t="shared" ref="N17:N27" si="0">B17/E17</f>
        <v>0</v>
      </c>
    </row>
    <row r="18" spans="1:14" ht="13.5" customHeight="1" x14ac:dyDescent="0.2">
      <c r="A18" s="3" t="s">
        <v>27</v>
      </c>
      <c r="B18" s="15">
        <v>0</v>
      </c>
      <c r="C18">
        <v>0</v>
      </c>
      <c r="D18">
        <v>999</v>
      </c>
      <c r="E18" s="4">
        <v>0.85</v>
      </c>
      <c r="F18" s="5">
        <v>0.59</v>
      </c>
      <c r="G18" s="5">
        <v>1</v>
      </c>
      <c r="H18" s="5">
        <v>6.6</v>
      </c>
      <c r="I18">
        <v>0</v>
      </c>
      <c r="J18" s="5">
        <v>46</v>
      </c>
      <c r="K18" s="5">
        <v>-54</v>
      </c>
      <c r="L18" s="5">
        <v>3.3</v>
      </c>
      <c r="M18" s="5">
        <v>1</v>
      </c>
      <c r="N18" s="1">
        <f t="shared" si="0"/>
        <v>0</v>
      </c>
    </row>
    <row r="19" spans="1:14" ht="13.5" customHeight="1" x14ac:dyDescent="0.2">
      <c r="A19" s="3" t="s">
        <v>28</v>
      </c>
      <c r="B19" s="15">
        <v>0</v>
      </c>
      <c r="C19">
        <v>0</v>
      </c>
      <c r="D19">
        <v>999</v>
      </c>
      <c r="E19" s="4">
        <v>0.85</v>
      </c>
      <c r="F19" s="5">
        <v>1.06</v>
      </c>
      <c r="G19" s="5">
        <v>0</v>
      </c>
      <c r="H19" s="5">
        <v>11.7</v>
      </c>
      <c r="I19">
        <v>88</v>
      </c>
      <c r="J19" s="5">
        <v>67</v>
      </c>
      <c r="K19" s="5">
        <v>-2</v>
      </c>
      <c r="L19" s="5">
        <v>0.6</v>
      </c>
      <c r="M19" s="5">
        <v>3.7</v>
      </c>
      <c r="N19" s="1">
        <f t="shared" si="0"/>
        <v>0</v>
      </c>
    </row>
    <row r="20" spans="1:14" ht="13.5" customHeight="1" x14ac:dyDescent="0.2">
      <c r="A20" s="3" t="s">
        <v>29</v>
      </c>
      <c r="B20" s="15">
        <v>0</v>
      </c>
      <c r="C20">
        <v>0</v>
      </c>
      <c r="D20">
        <v>999</v>
      </c>
      <c r="E20" s="4">
        <v>0.87</v>
      </c>
      <c r="F20" s="5">
        <v>2.1</v>
      </c>
      <c r="G20" s="5">
        <v>0</v>
      </c>
      <c r="H20" s="5">
        <v>13.2</v>
      </c>
      <c r="I20">
        <v>93</v>
      </c>
      <c r="J20" s="5">
        <v>90</v>
      </c>
      <c r="K20" s="5">
        <v>-29</v>
      </c>
      <c r="L20" s="5">
        <v>0.4</v>
      </c>
      <c r="M20" s="5">
        <v>4</v>
      </c>
      <c r="N20" s="1">
        <f t="shared" si="0"/>
        <v>0</v>
      </c>
    </row>
    <row r="21" spans="1:14" ht="13.5" customHeight="1" x14ac:dyDescent="0.2">
      <c r="A21" s="3" t="s">
        <v>30</v>
      </c>
      <c r="B21" s="15">
        <v>0</v>
      </c>
      <c r="C21">
        <v>0</v>
      </c>
      <c r="D21">
        <v>999</v>
      </c>
      <c r="E21" s="4">
        <v>0.87</v>
      </c>
      <c r="F21" s="5">
        <v>1.26</v>
      </c>
      <c r="G21" s="5">
        <v>0</v>
      </c>
      <c r="H21" s="5">
        <v>14.1</v>
      </c>
      <c r="I21">
        <v>98</v>
      </c>
      <c r="J21" s="5">
        <v>95</v>
      </c>
      <c r="K21" s="5">
        <v>-33</v>
      </c>
      <c r="L21" s="5">
        <v>0.3</v>
      </c>
      <c r="M21" s="5">
        <v>3.7</v>
      </c>
      <c r="N21" s="1">
        <f t="shared" si="0"/>
        <v>0</v>
      </c>
    </row>
    <row r="22" spans="1:14" ht="13.5" customHeight="1" x14ac:dyDescent="0.2">
      <c r="A22" s="3" t="s">
        <v>31</v>
      </c>
      <c r="B22" s="15">
        <v>0</v>
      </c>
      <c r="C22">
        <v>0</v>
      </c>
      <c r="D22">
        <v>999</v>
      </c>
      <c r="E22" s="4">
        <v>0.91</v>
      </c>
      <c r="F22" s="5">
        <v>1.54</v>
      </c>
      <c r="G22" s="5">
        <v>0</v>
      </c>
      <c r="H22" s="5">
        <v>12.5</v>
      </c>
      <c r="I22">
        <v>74</v>
      </c>
      <c r="J22" s="5">
        <v>97</v>
      </c>
      <c r="K22" s="5">
        <v>-56</v>
      </c>
      <c r="L22" s="5">
        <v>9.5</v>
      </c>
      <c r="M22" s="5">
        <v>0.7</v>
      </c>
      <c r="N22" s="1">
        <f t="shared" si="0"/>
        <v>0</v>
      </c>
    </row>
    <row r="23" spans="1:14" ht="13.5" customHeight="1" x14ac:dyDescent="0.2">
      <c r="A23" s="3" t="s">
        <v>32</v>
      </c>
      <c r="B23" s="15">
        <v>0</v>
      </c>
      <c r="C23">
        <v>0</v>
      </c>
      <c r="D23">
        <v>999</v>
      </c>
      <c r="E23" s="4">
        <v>0.9</v>
      </c>
      <c r="F23" s="5">
        <v>1.6</v>
      </c>
      <c r="G23" s="5">
        <v>0</v>
      </c>
      <c r="H23" s="5">
        <v>12.1</v>
      </c>
      <c r="I23">
        <v>270</v>
      </c>
      <c r="J23" s="5">
        <v>220</v>
      </c>
      <c r="K23" s="5">
        <v>75</v>
      </c>
      <c r="L23" s="5">
        <v>8</v>
      </c>
      <c r="M23" s="5">
        <v>13.4</v>
      </c>
      <c r="N23" s="1">
        <f t="shared" si="0"/>
        <v>0</v>
      </c>
    </row>
    <row r="24" spans="1:14" ht="13.5" customHeight="1" x14ac:dyDescent="0.2">
      <c r="A24" s="3" t="s">
        <v>33</v>
      </c>
      <c r="B24" s="15">
        <v>0</v>
      </c>
      <c r="C24">
        <v>0</v>
      </c>
      <c r="D24">
        <v>999</v>
      </c>
      <c r="E24" s="4">
        <v>0.87</v>
      </c>
      <c r="F24" s="5">
        <v>2.2000000000000002</v>
      </c>
      <c r="G24" s="5">
        <v>0</v>
      </c>
      <c r="H24" s="5">
        <v>14.6</v>
      </c>
      <c r="I24">
        <v>437</v>
      </c>
      <c r="J24" s="5">
        <v>182</v>
      </c>
      <c r="K24" s="5">
        <v>261</v>
      </c>
      <c r="L24" s="5">
        <v>3.2</v>
      </c>
      <c r="M24" s="5">
        <v>7.2</v>
      </c>
      <c r="N24" s="1">
        <f t="shared" si="0"/>
        <v>0</v>
      </c>
    </row>
    <row r="25" spans="1:14" ht="13.5" customHeight="1" x14ac:dyDescent="0.2">
      <c r="A25" s="3" t="s">
        <v>34</v>
      </c>
      <c r="B25" s="15">
        <v>0</v>
      </c>
      <c r="C25">
        <v>0</v>
      </c>
      <c r="D25">
        <v>999</v>
      </c>
      <c r="E25" s="4">
        <v>1</v>
      </c>
      <c r="F25" s="5">
        <v>1</v>
      </c>
      <c r="G25" s="5">
        <v>0</v>
      </c>
      <c r="H25" s="5">
        <v>0</v>
      </c>
      <c r="I25">
        <v>0</v>
      </c>
      <c r="J25" s="5">
        <v>0</v>
      </c>
      <c r="K25" s="5">
        <v>0</v>
      </c>
      <c r="L25" s="5">
        <v>380</v>
      </c>
      <c r="M25" s="5">
        <v>0</v>
      </c>
      <c r="N25" s="1">
        <f t="shared" si="0"/>
        <v>0</v>
      </c>
    </row>
    <row r="26" spans="1:14" ht="13.5" customHeight="1" x14ac:dyDescent="0.2">
      <c r="A26" s="3" t="s">
        <v>47</v>
      </c>
      <c r="B26" s="15">
        <v>0</v>
      </c>
      <c r="C26">
        <v>0</v>
      </c>
      <c r="D26">
        <v>999</v>
      </c>
      <c r="E26" s="4">
        <v>1</v>
      </c>
      <c r="F26" s="5">
        <v>6</v>
      </c>
      <c r="G26" s="5">
        <v>0</v>
      </c>
      <c r="H26" s="5">
        <v>0</v>
      </c>
      <c r="I26">
        <v>0</v>
      </c>
      <c r="J26" s="5">
        <v>0</v>
      </c>
      <c r="K26" s="5">
        <v>0</v>
      </c>
      <c r="L26" s="5">
        <v>185</v>
      </c>
      <c r="M26" s="5">
        <v>36</v>
      </c>
      <c r="N26" s="1">
        <f t="shared" si="0"/>
        <v>0</v>
      </c>
    </row>
    <row r="27" spans="1:14" ht="13.5" customHeight="1" x14ac:dyDescent="0.2">
      <c r="A27" s="3" t="s">
        <v>48</v>
      </c>
      <c r="B27" s="15">
        <v>0.01</v>
      </c>
      <c r="C27">
        <v>0</v>
      </c>
      <c r="D27">
        <v>999</v>
      </c>
      <c r="E27" s="4">
        <v>1</v>
      </c>
      <c r="F27" s="5">
        <v>6</v>
      </c>
      <c r="G27" s="5">
        <v>0</v>
      </c>
      <c r="H27" s="5">
        <v>0</v>
      </c>
      <c r="I27">
        <v>0</v>
      </c>
      <c r="J27" s="5">
        <v>0</v>
      </c>
      <c r="K27" s="5">
        <v>0</v>
      </c>
      <c r="L27" s="5">
        <v>99</v>
      </c>
      <c r="M27" s="5">
        <v>116</v>
      </c>
      <c r="N27" s="1">
        <f t="shared" si="0"/>
        <v>0.01</v>
      </c>
    </row>
  </sheetData>
  <dataValidations count="2">
    <dataValidation type="list" allowBlank="1" showInputMessage="1" showErrorMessage="1" sqref="O4">
      <formula1>$AA$5:$AA$11</formula1>
    </dataValidation>
    <dataValidation type="list" allowBlank="1" showInputMessage="1" showErrorMessage="1" sqref="O5">
      <formula1>$AA$12:$AA$14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2"/>
  <sheetViews>
    <sheetView workbookViewId="0">
      <selection activeCell="P27" sqref="P27"/>
    </sheetView>
  </sheetViews>
  <sheetFormatPr defaultRowHeight="13.5" customHeight="1" x14ac:dyDescent="0.2"/>
  <cols>
    <col min="1" max="1" width="14.140625" customWidth="1"/>
    <col min="2" max="2" width="8.28515625" customWidth="1"/>
    <col min="3" max="3" width="8" customWidth="1"/>
    <col min="4" max="4" width="5.5703125" bestFit="1" customWidth="1"/>
    <col min="5" max="5" width="5.42578125" customWidth="1"/>
    <col min="6" max="6" width="7.5703125" customWidth="1"/>
    <col min="7" max="7" width="5.7109375" customWidth="1"/>
    <col min="8" max="8" width="7.85546875" customWidth="1"/>
    <col min="9" max="10" width="6.42578125" customWidth="1"/>
    <col min="11" max="11" width="6.28515625" customWidth="1"/>
    <col min="12" max="12" width="6.140625" customWidth="1"/>
    <col min="13" max="13" width="6.85546875" bestFit="1" customWidth="1"/>
    <col min="14" max="14" width="8.42578125" bestFit="1" customWidth="1"/>
    <col min="15" max="15" width="28.5703125" bestFit="1" customWidth="1"/>
    <col min="26" max="26" width="46.140625" customWidth="1"/>
    <col min="27" max="27" width="140.5703125" bestFit="1" customWidth="1"/>
  </cols>
  <sheetData>
    <row r="1" spans="1:27" ht="20.25" x14ac:dyDescent="0.3">
      <c r="A1" s="21" t="s">
        <v>61</v>
      </c>
      <c r="O1" s="2" t="s">
        <v>73</v>
      </c>
    </row>
    <row r="3" spans="1:27" ht="13.5" customHeight="1" x14ac:dyDescent="0.2"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13</v>
      </c>
      <c r="H3" s="2" t="s">
        <v>19</v>
      </c>
      <c r="I3" s="2" t="s">
        <v>17</v>
      </c>
      <c r="N3" s="2" t="s">
        <v>63</v>
      </c>
    </row>
    <row r="4" spans="1:27" ht="13.5" customHeight="1" x14ac:dyDescent="0.2">
      <c r="A4" s="2" t="s">
        <v>0</v>
      </c>
      <c r="B4" s="1">
        <f>VLOOKUP($O$4,Näringsrekommendationer!$A$5:$F$11,2)</f>
        <v>10.566096818627466</v>
      </c>
      <c r="C4" s="1">
        <f>VLOOKUP($O$4,Näringsrekommendationer!$A$5:$F$11,3)</f>
        <v>75</v>
      </c>
      <c r="D4" s="1">
        <f>VLOOKUP($O$4,Näringsrekommendationer!$A$5:$F$11,4)</f>
        <v>71</v>
      </c>
      <c r="E4" s="1">
        <f>VLOOKUP($O$4,Näringsrekommendationer!$A$5:$F$11,5)</f>
        <v>3.8</v>
      </c>
      <c r="F4" s="1">
        <f>VLOOKUP($O$4,Näringsrekommendationer!$A$5:$F$11,6)</f>
        <v>3.9</v>
      </c>
      <c r="G4">
        <v>0</v>
      </c>
      <c r="H4">
        <v>70</v>
      </c>
      <c r="N4" s="2" t="s">
        <v>8</v>
      </c>
      <c r="O4" s="20">
        <v>80</v>
      </c>
      <c r="AA4" t="s">
        <v>81</v>
      </c>
    </row>
    <row r="5" spans="1:27" ht="13.5" customHeight="1" x14ac:dyDescent="0.2">
      <c r="A5" s="2" t="s">
        <v>9</v>
      </c>
      <c r="B5" s="1">
        <f>VLOOKUP($O$5,Näringsrekommendationer!$A$15:$F$26,2,FALSE )</f>
        <v>11</v>
      </c>
      <c r="C5" s="1">
        <f>VLOOKUP($O$5,Näringsrekommendationer!$A$15:$F$26,3,FALSE )</f>
        <v>140</v>
      </c>
      <c r="D5" s="1">
        <f>VLOOKUP($O$5,Näringsrekommendationer!$A$15:$F$26,4,FALSE )</f>
        <v>105</v>
      </c>
      <c r="E5" s="1">
        <f>VLOOKUP($O$5,Näringsrekommendationer!$A$15:$F$26,5,FALSE )</f>
        <v>2.2000000000000002</v>
      </c>
      <c r="F5" s="1">
        <f>VLOOKUP($O$5,Näringsrekommendationer!$A$15:$F$26,6,FALSE )</f>
        <v>1.8</v>
      </c>
      <c r="G5">
        <v>0</v>
      </c>
      <c r="H5">
        <v>70</v>
      </c>
      <c r="N5" s="2" t="s">
        <v>9</v>
      </c>
      <c r="O5" s="12" t="s">
        <v>53</v>
      </c>
      <c r="AA5">
        <v>40</v>
      </c>
    </row>
    <row r="6" spans="1:27" ht="13.5" customHeight="1" x14ac:dyDescent="0.2">
      <c r="A6" s="2" t="s">
        <v>14</v>
      </c>
      <c r="B6" s="16">
        <f>SUM(B4:B5)</f>
        <v>21.566096818627464</v>
      </c>
      <c r="C6" s="16">
        <f>SUM(C4:C5)</f>
        <v>215</v>
      </c>
      <c r="D6" s="16">
        <f>SUM(D4:D5)</f>
        <v>176</v>
      </c>
      <c r="E6" s="16">
        <f>SUM(E4:E5)</f>
        <v>6</v>
      </c>
      <c r="F6" s="16">
        <f>SUM(F4:F5)</f>
        <v>5.7</v>
      </c>
      <c r="G6" s="17">
        <v>-10</v>
      </c>
      <c r="H6" s="17">
        <v>70</v>
      </c>
      <c r="AA6">
        <v>50</v>
      </c>
    </row>
    <row r="7" spans="1:27" ht="13.5" customHeight="1" thickBot="1" x14ac:dyDescent="0.25">
      <c r="A7" s="10" t="s">
        <v>18</v>
      </c>
      <c r="B7" s="18">
        <f>B6*1.1</f>
        <v>23.722706500490212</v>
      </c>
      <c r="C7" s="18">
        <f>C6*1.2</f>
        <v>258</v>
      </c>
      <c r="D7" s="18">
        <f>D6*1.2</f>
        <v>211.2</v>
      </c>
      <c r="E7" s="18">
        <f>E6*1.15</f>
        <v>6.8999999999999995</v>
      </c>
      <c r="F7" s="18">
        <f>F6*1.15</f>
        <v>6.5549999999999997</v>
      </c>
      <c r="G7" s="18">
        <v>30</v>
      </c>
      <c r="H7" s="18">
        <v>100</v>
      </c>
      <c r="I7" s="11"/>
      <c r="AA7">
        <v>60</v>
      </c>
    </row>
    <row r="8" spans="1:27" ht="13.5" customHeight="1" thickBot="1" x14ac:dyDescent="0.25">
      <c r="A8" s="10" t="s">
        <v>38</v>
      </c>
      <c r="B8" s="19">
        <f>SUMPRODUCT(B14:B27,H14:H27)</f>
        <v>23.54</v>
      </c>
      <c r="C8" s="19">
        <f>SUMPRODUCT(B14:B27,I14:I27)</f>
        <v>157.29999999999998</v>
      </c>
      <c r="D8" s="19">
        <f>SUMPRODUCT(B14:B27,J14:J27)</f>
        <v>149.1</v>
      </c>
      <c r="E8" s="19">
        <f>SUMPRODUCT(B14:B27,L14:L27)</f>
        <v>13.569999999999999</v>
      </c>
      <c r="F8" s="19">
        <f>SUMPRODUCT(B14:B27,M14:M27)</f>
        <v>6.31</v>
      </c>
      <c r="G8" s="19">
        <f>SUMPRODUCT(B14:B27,K14:K27)</f>
        <v>-19.100000000000001</v>
      </c>
      <c r="H8" s="19">
        <f>SUMPRODUCT(B14:B27,G14:G27)/SUM(B14:B27)*100</f>
        <v>90.476190476190467</v>
      </c>
      <c r="I8" s="19">
        <f>SUMPRODUCT(B14:B27,F14:F27)</f>
        <v>3.0799999999999996</v>
      </c>
      <c r="AA8">
        <v>70</v>
      </c>
    </row>
    <row r="9" spans="1:27" ht="13.5" customHeight="1" x14ac:dyDescent="0.2">
      <c r="A9" s="13" t="s">
        <v>46</v>
      </c>
      <c r="B9" s="14">
        <f>(B8-B6)/B6*100</f>
        <v>9.1528068244022673</v>
      </c>
      <c r="C9" s="14">
        <f>(C8-C6)/C6*100</f>
        <v>-26.837209302325586</v>
      </c>
      <c r="D9" s="14">
        <f>(D8-D6)/D6*100</f>
        <v>-15.284090909090912</v>
      </c>
      <c r="E9" s="28">
        <f>(E8-E6)/E6*100</f>
        <v>126.16666666666664</v>
      </c>
      <c r="F9" s="28">
        <f>(F8-F6)/F6*100</f>
        <v>10.701754385964902</v>
      </c>
      <c r="AA9">
        <v>80</v>
      </c>
    </row>
    <row r="10" spans="1:27" ht="13.5" customHeight="1" x14ac:dyDescent="0.2">
      <c r="AA10">
        <v>90</v>
      </c>
    </row>
    <row r="11" spans="1:27" ht="13.5" customHeight="1" x14ac:dyDescent="0.2">
      <c r="A11" s="2" t="s">
        <v>15</v>
      </c>
      <c r="B11" s="2"/>
      <c r="AA11">
        <v>100</v>
      </c>
    </row>
    <row r="12" spans="1:27" ht="13.5" customHeight="1" x14ac:dyDescent="0.2">
      <c r="A12" s="6" t="s">
        <v>44</v>
      </c>
      <c r="B12" s="26" t="s">
        <v>16</v>
      </c>
      <c r="C12" s="26" t="s">
        <v>41</v>
      </c>
      <c r="D12" s="26" t="s">
        <v>40</v>
      </c>
      <c r="E12" s="27" t="s">
        <v>37</v>
      </c>
      <c r="F12" s="24" t="s">
        <v>17</v>
      </c>
      <c r="G12" s="24" t="s">
        <v>20</v>
      </c>
      <c r="H12" s="24" t="s">
        <v>2</v>
      </c>
      <c r="I12" s="25" t="s">
        <v>39</v>
      </c>
      <c r="J12" s="24" t="s">
        <v>4</v>
      </c>
      <c r="K12" s="24" t="s">
        <v>13</v>
      </c>
      <c r="L12" s="24" t="s">
        <v>5</v>
      </c>
      <c r="M12" s="24" t="s">
        <v>6</v>
      </c>
      <c r="N12" s="9" t="s">
        <v>42</v>
      </c>
      <c r="AA12" t="s">
        <v>10</v>
      </c>
    </row>
    <row r="13" spans="1:27" ht="13.5" customHeight="1" x14ac:dyDescent="0.2">
      <c r="A13" s="6" t="s">
        <v>45</v>
      </c>
      <c r="B13" s="26" t="s">
        <v>36</v>
      </c>
      <c r="C13" s="26" t="s">
        <v>36</v>
      </c>
      <c r="D13" s="26" t="s">
        <v>36</v>
      </c>
      <c r="E13" s="27" t="s">
        <v>21</v>
      </c>
      <c r="F13" s="24" t="s">
        <v>35</v>
      </c>
      <c r="G13" s="24" t="s">
        <v>21</v>
      </c>
      <c r="H13" s="24" t="s">
        <v>22</v>
      </c>
      <c r="I13" s="25" t="s">
        <v>23</v>
      </c>
      <c r="J13" s="24" t="s">
        <v>23</v>
      </c>
      <c r="K13" s="24" t="s">
        <v>23</v>
      </c>
      <c r="L13" s="24" t="s">
        <v>23</v>
      </c>
      <c r="M13" s="24" t="s">
        <v>23</v>
      </c>
      <c r="N13" s="9" t="s">
        <v>43</v>
      </c>
      <c r="AA13" t="s">
        <v>51</v>
      </c>
    </row>
    <row r="14" spans="1:27" ht="13.5" customHeight="1" x14ac:dyDescent="0.2">
      <c r="A14" s="22" t="s">
        <v>62</v>
      </c>
      <c r="B14" s="15">
        <v>1.9</v>
      </c>
      <c r="C14">
        <v>0</v>
      </c>
      <c r="D14">
        <v>999</v>
      </c>
      <c r="E14" s="4">
        <v>0.4</v>
      </c>
      <c r="F14" s="5">
        <v>1.4</v>
      </c>
      <c r="G14" s="5">
        <v>1</v>
      </c>
      <c r="H14" s="5">
        <v>11</v>
      </c>
      <c r="I14">
        <v>73</v>
      </c>
      <c r="J14" s="5">
        <v>69</v>
      </c>
      <c r="K14" s="5">
        <v>-7</v>
      </c>
      <c r="L14" s="5">
        <v>7.1</v>
      </c>
      <c r="M14" s="5">
        <v>2.9</v>
      </c>
      <c r="N14" s="1">
        <f>B14/E14</f>
        <v>4.7499999999999991</v>
      </c>
      <c r="AA14" t="s">
        <v>53</v>
      </c>
    </row>
    <row r="15" spans="1:27" ht="13.5" customHeight="1" x14ac:dyDescent="0.2">
      <c r="A15" s="22" t="s">
        <v>59</v>
      </c>
      <c r="B15" s="15">
        <v>0</v>
      </c>
      <c r="C15">
        <v>0</v>
      </c>
      <c r="D15">
        <v>999</v>
      </c>
      <c r="E15" s="4">
        <v>0.88</v>
      </c>
      <c r="F15" s="5">
        <v>4.5</v>
      </c>
      <c r="G15" s="5">
        <v>0</v>
      </c>
      <c r="H15" s="23">
        <v>13.7</v>
      </c>
      <c r="I15">
        <v>176</v>
      </c>
      <c r="J15" s="5">
        <v>115</v>
      </c>
      <c r="K15" s="5">
        <v>-2</v>
      </c>
      <c r="L15" s="5">
        <v>4.5999999999999996</v>
      </c>
      <c r="M15" s="5">
        <v>5.8</v>
      </c>
      <c r="N15" s="1">
        <f>B15/E15</f>
        <v>0</v>
      </c>
    </row>
    <row r="16" spans="1:27" ht="13.5" customHeight="1" x14ac:dyDescent="0.2">
      <c r="A16" s="3" t="s">
        <v>24</v>
      </c>
      <c r="B16" s="15">
        <v>0</v>
      </c>
      <c r="C16">
        <v>0</v>
      </c>
      <c r="D16">
        <v>0</v>
      </c>
      <c r="E16" s="4">
        <v>0.22</v>
      </c>
      <c r="F16" s="5">
        <v>0.6</v>
      </c>
      <c r="G16" s="5">
        <v>1</v>
      </c>
      <c r="H16" s="5">
        <v>10.5</v>
      </c>
      <c r="I16">
        <v>150</v>
      </c>
      <c r="J16" s="5">
        <v>78</v>
      </c>
      <c r="K16" s="5">
        <v>36</v>
      </c>
      <c r="L16" s="5">
        <v>5.5</v>
      </c>
      <c r="M16" s="5">
        <v>3</v>
      </c>
      <c r="N16" s="1">
        <f>B16/E16</f>
        <v>0</v>
      </c>
    </row>
    <row r="17" spans="1:14" ht="13.5" customHeight="1" x14ac:dyDescent="0.2">
      <c r="A17" s="3" t="s">
        <v>25</v>
      </c>
      <c r="B17" s="15">
        <v>0</v>
      </c>
      <c r="C17">
        <v>0</v>
      </c>
      <c r="D17">
        <v>999</v>
      </c>
      <c r="E17" s="4">
        <v>0.84</v>
      </c>
      <c r="F17" s="5">
        <v>1.31</v>
      </c>
      <c r="G17" s="5">
        <v>1</v>
      </c>
      <c r="H17" s="5">
        <v>9.3000000000000007</v>
      </c>
      <c r="I17">
        <v>60</v>
      </c>
      <c r="J17" s="5">
        <v>67</v>
      </c>
      <c r="K17" s="5">
        <v>-19</v>
      </c>
      <c r="L17" s="5">
        <v>3.7</v>
      </c>
      <c r="M17" s="5">
        <v>2.2000000000000002</v>
      </c>
      <c r="N17" s="1">
        <f t="shared" ref="N17:N27" si="0">B17/E17</f>
        <v>0</v>
      </c>
    </row>
    <row r="18" spans="1:14" ht="13.5" customHeight="1" x14ac:dyDescent="0.2">
      <c r="A18" s="3" t="s">
        <v>27</v>
      </c>
      <c r="B18" s="15">
        <v>0</v>
      </c>
      <c r="C18">
        <v>0</v>
      </c>
      <c r="D18">
        <v>999</v>
      </c>
      <c r="E18" s="4">
        <v>0.85</v>
      </c>
      <c r="F18" s="5">
        <v>0.59</v>
      </c>
      <c r="G18" s="5">
        <v>1</v>
      </c>
      <c r="H18" s="5">
        <v>6.6</v>
      </c>
      <c r="I18">
        <v>0</v>
      </c>
      <c r="J18" s="5">
        <v>46</v>
      </c>
      <c r="K18" s="5">
        <v>-54</v>
      </c>
      <c r="L18" s="5">
        <v>3.3</v>
      </c>
      <c r="M18" s="5">
        <v>1</v>
      </c>
      <c r="N18" s="1">
        <f t="shared" si="0"/>
        <v>0</v>
      </c>
    </row>
    <row r="19" spans="1:14" ht="13.5" customHeight="1" x14ac:dyDescent="0.2">
      <c r="A19" s="3" t="s">
        <v>28</v>
      </c>
      <c r="B19" s="15">
        <v>0</v>
      </c>
      <c r="C19">
        <v>0</v>
      </c>
      <c r="D19">
        <v>999</v>
      </c>
      <c r="E19" s="4">
        <v>0.85</v>
      </c>
      <c r="F19" s="5">
        <v>1.06</v>
      </c>
      <c r="G19" s="5">
        <v>0</v>
      </c>
      <c r="H19" s="5">
        <v>11.7</v>
      </c>
      <c r="I19">
        <v>88</v>
      </c>
      <c r="J19" s="5">
        <v>67</v>
      </c>
      <c r="K19" s="5">
        <v>-2</v>
      </c>
      <c r="L19" s="5">
        <v>0.6</v>
      </c>
      <c r="M19" s="5">
        <v>3.7</v>
      </c>
      <c r="N19" s="1">
        <f t="shared" si="0"/>
        <v>0</v>
      </c>
    </row>
    <row r="20" spans="1:14" ht="13.5" customHeight="1" x14ac:dyDescent="0.2">
      <c r="A20" s="3" t="s">
        <v>29</v>
      </c>
      <c r="B20" s="15">
        <v>0.2</v>
      </c>
      <c r="C20">
        <v>0</v>
      </c>
      <c r="D20">
        <v>999</v>
      </c>
      <c r="E20" s="4">
        <v>0.87</v>
      </c>
      <c r="F20" s="5">
        <v>2.1</v>
      </c>
      <c r="G20" s="5">
        <v>0</v>
      </c>
      <c r="H20" s="5">
        <v>13.2</v>
      </c>
      <c r="I20">
        <v>93</v>
      </c>
      <c r="J20" s="5">
        <v>90</v>
      </c>
      <c r="K20" s="5">
        <v>-29</v>
      </c>
      <c r="L20" s="5">
        <v>0.4</v>
      </c>
      <c r="M20" s="5">
        <v>4</v>
      </c>
      <c r="N20" s="1">
        <f t="shared" si="0"/>
        <v>0.22988505747126439</v>
      </c>
    </row>
    <row r="21" spans="1:14" ht="13.5" customHeight="1" x14ac:dyDescent="0.2">
      <c r="A21" s="3" t="s">
        <v>30</v>
      </c>
      <c r="B21" s="15">
        <v>0</v>
      </c>
      <c r="C21">
        <v>0</v>
      </c>
      <c r="D21">
        <v>999</v>
      </c>
      <c r="E21" s="4">
        <v>0.87</v>
      </c>
      <c r="F21" s="5">
        <v>1.26</v>
      </c>
      <c r="G21" s="5">
        <v>0</v>
      </c>
      <c r="H21" s="5">
        <v>14.1</v>
      </c>
      <c r="I21">
        <v>98</v>
      </c>
      <c r="J21" s="5">
        <v>95</v>
      </c>
      <c r="K21" s="5">
        <v>-33</v>
      </c>
      <c r="L21" s="5">
        <v>0.3</v>
      </c>
      <c r="M21" s="5">
        <v>3.7</v>
      </c>
      <c r="N21" s="1">
        <f t="shared" si="0"/>
        <v>0</v>
      </c>
    </row>
    <row r="22" spans="1:14" ht="13.5" customHeight="1" x14ac:dyDescent="0.2">
      <c r="A22" s="3" t="s">
        <v>31</v>
      </c>
      <c r="B22" s="15">
        <v>0</v>
      </c>
      <c r="C22">
        <v>0</v>
      </c>
      <c r="D22">
        <v>999</v>
      </c>
      <c r="E22" s="4">
        <v>0.91</v>
      </c>
      <c r="F22" s="5">
        <v>1.54</v>
      </c>
      <c r="G22" s="5">
        <v>0</v>
      </c>
      <c r="H22" s="5">
        <v>12.5</v>
      </c>
      <c r="I22">
        <v>74</v>
      </c>
      <c r="J22" s="5">
        <v>97</v>
      </c>
      <c r="K22" s="5">
        <v>-56</v>
      </c>
      <c r="L22" s="5">
        <v>9.5</v>
      </c>
      <c r="M22" s="5">
        <v>0.7</v>
      </c>
      <c r="N22" s="1">
        <f t="shared" si="0"/>
        <v>0</v>
      </c>
    </row>
    <row r="23" spans="1:14" ht="13.5" customHeight="1" x14ac:dyDescent="0.2">
      <c r="A23" s="3" t="s">
        <v>32</v>
      </c>
      <c r="B23" s="15">
        <v>0</v>
      </c>
      <c r="C23">
        <v>0</v>
      </c>
      <c r="D23">
        <v>999</v>
      </c>
      <c r="E23" s="4">
        <v>0.9</v>
      </c>
      <c r="F23" s="5">
        <v>1.6</v>
      </c>
      <c r="G23" s="5">
        <v>0</v>
      </c>
      <c r="H23" s="5">
        <v>12.1</v>
      </c>
      <c r="I23">
        <v>270</v>
      </c>
      <c r="J23" s="5">
        <v>220</v>
      </c>
      <c r="K23" s="5">
        <v>75</v>
      </c>
      <c r="L23" s="5">
        <v>8</v>
      </c>
      <c r="M23" s="5">
        <v>13.4</v>
      </c>
      <c r="N23" s="1">
        <f t="shared" si="0"/>
        <v>0</v>
      </c>
    </row>
    <row r="24" spans="1:14" ht="13.5" customHeight="1" x14ac:dyDescent="0.2">
      <c r="A24" s="3" t="s">
        <v>33</v>
      </c>
      <c r="B24" s="15">
        <v>0</v>
      </c>
      <c r="C24">
        <v>0</v>
      </c>
      <c r="D24">
        <v>999</v>
      </c>
      <c r="E24" s="4">
        <v>0.87</v>
      </c>
      <c r="F24" s="5">
        <v>2.2000000000000002</v>
      </c>
      <c r="G24" s="5">
        <v>0</v>
      </c>
      <c r="H24" s="5">
        <v>14.6</v>
      </c>
      <c r="I24">
        <v>437</v>
      </c>
      <c r="J24" s="5">
        <v>182</v>
      </c>
      <c r="K24" s="5">
        <v>261</v>
      </c>
      <c r="L24" s="5">
        <v>3.2</v>
      </c>
      <c r="M24" s="5">
        <v>7.2</v>
      </c>
      <c r="N24" s="1">
        <f t="shared" si="0"/>
        <v>0</v>
      </c>
    </row>
    <row r="25" spans="1:14" ht="13.5" customHeight="1" x14ac:dyDescent="0.2">
      <c r="A25" s="3" t="s">
        <v>34</v>
      </c>
      <c r="B25" s="15">
        <v>0</v>
      </c>
      <c r="C25">
        <v>0</v>
      </c>
      <c r="D25">
        <v>999</v>
      </c>
      <c r="E25" s="4">
        <v>1</v>
      </c>
      <c r="F25" s="5">
        <v>1</v>
      </c>
      <c r="G25" s="5">
        <v>0</v>
      </c>
      <c r="H25" s="5">
        <v>0</v>
      </c>
      <c r="I25">
        <v>0</v>
      </c>
      <c r="J25" s="5">
        <v>0</v>
      </c>
      <c r="K25" s="5">
        <v>0</v>
      </c>
      <c r="L25" s="5">
        <v>380</v>
      </c>
      <c r="M25" s="5">
        <v>0</v>
      </c>
      <c r="N25" s="1">
        <f t="shared" si="0"/>
        <v>0</v>
      </c>
    </row>
    <row r="26" spans="1:14" ht="13.5" customHeight="1" x14ac:dyDescent="0.2">
      <c r="A26" s="3" t="s">
        <v>47</v>
      </c>
      <c r="B26" s="15">
        <v>0</v>
      </c>
      <c r="C26">
        <v>0</v>
      </c>
      <c r="D26">
        <v>999</v>
      </c>
      <c r="E26" s="4">
        <v>1</v>
      </c>
      <c r="F26" s="5">
        <v>6</v>
      </c>
      <c r="G26" s="5">
        <v>0</v>
      </c>
      <c r="H26" s="5">
        <v>0</v>
      </c>
      <c r="I26">
        <v>0</v>
      </c>
      <c r="J26" s="5">
        <v>0</v>
      </c>
      <c r="K26" s="5">
        <v>0</v>
      </c>
      <c r="L26" s="5">
        <v>185</v>
      </c>
      <c r="M26" s="5">
        <v>36</v>
      </c>
      <c r="N26" s="1">
        <f t="shared" si="0"/>
        <v>0</v>
      </c>
    </row>
    <row r="27" spans="1:14" ht="13.5" customHeight="1" x14ac:dyDescent="0.2">
      <c r="A27" s="3" t="s">
        <v>48</v>
      </c>
      <c r="B27" s="15">
        <v>0</v>
      </c>
      <c r="C27">
        <v>0</v>
      </c>
      <c r="D27">
        <v>999</v>
      </c>
      <c r="E27" s="4">
        <v>1</v>
      </c>
      <c r="F27" s="5">
        <v>6</v>
      </c>
      <c r="G27" s="5">
        <v>0</v>
      </c>
      <c r="H27" s="5">
        <v>0</v>
      </c>
      <c r="I27">
        <v>0</v>
      </c>
      <c r="J27" s="5">
        <v>0</v>
      </c>
      <c r="K27" s="5">
        <v>0</v>
      </c>
      <c r="L27" s="5">
        <v>99</v>
      </c>
      <c r="M27" s="5">
        <v>116</v>
      </c>
      <c r="N27" s="1">
        <f t="shared" si="0"/>
        <v>0</v>
      </c>
    </row>
    <row r="28" spans="1:14" ht="13.5" customHeight="1" x14ac:dyDescent="0.2">
      <c r="A28" s="31"/>
      <c r="B28" s="31"/>
      <c r="C28" s="31"/>
      <c r="D28" s="31"/>
    </row>
    <row r="29" spans="1:14" ht="13.5" customHeight="1" x14ac:dyDescent="0.2">
      <c r="A29" s="32"/>
      <c r="B29" s="33"/>
      <c r="C29" s="31"/>
      <c r="D29" s="31"/>
      <c r="E29" s="4"/>
      <c r="F29" s="5"/>
      <c r="G29" s="5"/>
      <c r="H29" s="5"/>
      <c r="J29" s="5"/>
      <c r="K29" s="5"/>
      <c r="L29" s="5"/>
      <c r="M29" s="5"/>
      <c r="N29" s="1"/>
    </row>
    <row r="30" spans="1:14" ht="13.5" customHeight="1" x14ac:dyDescent="0.2">
      <c r="A30" s="32"/>
      <c r="B30" s="33"/>
      <c r="C30" s="31"/>
      <c r="D30" s="31"/>
      <c r="E30" s="4"/>
      <c r="F30" s="5"/>
      <c r="G30" s="5"/>
      <c r="H30" s="5"/>
      <c r="J30" s="5"/>
      <c r="K30" s="5"/>
      <c r="L30" s="5"/>
      <c r="M30" s="5"/>
      <c r="N30" s="1"/>
    </row>
    <row r="31" spans="1:14" ht="13.5" customHeight="1" x14ac:dyDescent="0.2">
      <c r="A31" s="32"/>
      <c r="B31" s="33"/>
      <c r="C31" s="31"/>
      <c r="D31" s="31"/>
      <c r="E31" s="4"/>
      <c r="F31" s="5"/>
      <c r="G31" s="5"/>
      <c r="H31" s="5"/>
      <c r="J31" s="5"/>
      <c r="K31" s="5"/>
      <c r="L31" s="5"/>
      <c r="M31" s="5"/>
      <c r="N31" s="1"/>
    </row>
    <row r="32" spans="1:14" ht="13.5" customHeight="1" x14ac:dyDescent="0.2">
      <c r="A32" s="31"/>
      <c r="B32" s="31"/>
      <c r="C32" s="31"/>
      <c r="D32" s="31"/>
    </row>
  </sheetData>
  <dataValidations count="2">
    <dataValidation type="list" allowBlank="1" showInputMessage="1" showErrorMessage="1" sqref="O4">
      <formula1>$AA$5:$AA$11</formula1>
    </dataValidation>
    <dataValidation type="list" allowBlank="1" showInputMessage="1" showErrorMessage="1" sqref="O5">
      <formula1>$AA$12:$AA$15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8"/>
  <sheetViews>
    <sheetView workbookViewId="0">
      <selection activeCell="O5" sqref="O5"/>
    </sheetView>
  </sheetViews>
  <sheetFormatPr defaultRowHeight="13.5" customHeight="1" x14ac:dyDescent="0.2"/>
  <cols>
    <col min="1" max="1" width="14.140625" customWidth="1"/>
    <col min="2" max="2" width="8.28515625" customWidth="1"/>
    <col min="3" max="3" width="7.5703125" bestFit="1" customWidth="1"/>
    <col min="4" max="4" width="6.7109375" customWidth="1"/>
    <col min="5" max="5" width="5.42578125" customWidth="1"/>
    <col min="6" max="6" width="7.5703125" customWidth="1"/>
    <col min="7" max="7" width="5.7109375" customWidth="1"/>
    <col min="8" max="8" width="7.85546875" customWidth="1"/>
    <col min="9" max="10" width="6.42578125" customWidth="1"/>
    <col min="11" max="11" width="6.28515625" customWidth="1"/>
    <col min="12" max="12" width="6.140625" customWidth="1"/>
    <col min="13" max="13" width="6.85546875" bestFit="1" customWidth="1"/>
    <col min="14" max="14" width="8.42578125" bestFit="1" customWidth="1"/>
    <col min="15" max="15" width="28.5703125" bestFit="1" customWidth="1"/>
    <col min="26" max="26" width="46.140625" customWidth="1"/>
    <col min="27" max="27" width="140.5703125" bestFit="1" customWidth="1"/>
  </cols>
  <sheetData>
    <row r="1" spans="1:27" ht="20.25" x14ac:dyDescent="0.3">
      <c r="A1" s="21" t="s">
        <v>60</v>
      </c>
      <c r="O1" s="2" t="s">
        <v>74</v>
      </c>
    </row>
    <row r="3" spans="1:27" ht="13.5" customHeight="1" x14ac:dyDescent="0.2"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13</v>
      </c>
      <c r="H3" s="2" t="s">
        <v>19</v>
      </c>
      <c r="I3" s="2" t="s">
        <v>17</v>
      </c>
      <c r="N3" s="2" t="s">
        <v>63</v>
      </c>
    </row>
    <row r="4" spans="1:27" ht="13.5" customHeight="1" x14ac:dyDescent="0.2">
      <c r="A4" s="2" t="s">
        <v>0</v>
      </c>
      <c r="B4" s="1">
        <f>VLOOKUP($O$4,Näringsrekommendationer!$A$5:$F$11,2)</f>
        <v>10.566096818627466</v>
      </c>
      <c r="C4" s="1">
        <f>VLOOKUP($O$4,Näringsrekommendationer!$A$5:$F$11,3)</f>
        <v>75</v>
      </c>
      <c r="D4" s="1">
        <f>VLOOKUP($O$4,Näringsrekommendationer!$A$5:$F$11,4)</f>
        <v>71</v>
      </c>
      <c r="E4" s="1">
        <f>VLOOKUP($O$4,Näringsrekommendationer!$A$5:$F$11,5)</f>
        <v>3.8</v>
      </c>
      <c r="F4" s="1">
        <f>VLOOKUP($O$4,Näringsrekommendationer!$A$5:$F$11,6)</f>
        <v>3.9</v>
      </c>
      <c r="G4">
        <v>0</v>
      </c>
      <c r="H4">
        <v>70</v>
      </c>
      <c r="N4" s="2" t="s">
        <v>8</v>
      </c>
      <c r="O4" s="20">
        <v>80</v>
      </c>
      <c r="AA4" t="s">
        <v>81</v>
      </c>
    </row>
    <row r="5" spans="1:27" ht="13.5" customHeight="1" x14ac:dyDescent="0.2">
      <c r="A5" s="2" t="s">
        <v>9</v>
      </c>
      <c r="B5" s="1">
        <f>VLOOKUP($O$5,Näringsrekommendationer!$A$15:$F$26,2,FALSE )</f>
        <v>26</v>
      </c>
      <c r="C5" s="1">
        <f>VLOOKUP($O$5,Näringsrekommendationer!$A$15:$F$26,3,FALSE )</f>
        <v>300</v>
      </c>
      <c r="D5" s="1">
        <f>VLOOKUP($O$5,Näringsrekommendationer!$A$15:$F$26,4,FALSE )</f>
        <v>250</v>
      </c>
      <c r="E5" s="1">
        <f>VLOOKUP($O$5,Näringsrekommendationer!$A$15:$F$26,5,FALSE )</f>
        <v>16</v>
      </c>
      <c r="F5" s="1">
        <f>VLOOKUP($O$5,Näringsrekommendationer!$A$15:$F$26,6,FALSE )</f>
        <v>12.6</v>
      </c>
      <c r="G5">
        <v>0</v>
      </c>
      <c r="H5">
        <v>70</v>
      </c>
      <c r="N5" s="2" t="s">
        <v>9</v>
      </c>
      <c r="O5" s="12" t="s">
        <v>58</v>
      </c>
      <c r="AA5">
        <v>40</v>
      </c>
    </row>
    <row r="6" spans="1:27" ht="13.5" customHeight="1" x14ac:dyDescent="0.2">
      <c r="A6" s="2" t="s">
        <v>14</v>
      </c>
      <c r="B6" s="16">
        <f>SUM(B4:B5)</f>
        <v>36.566096818627464</v>
      </c>
      <c r="C6" s="16">
        <f>SUM(C4:C5)</f>
        <v>375</v>
      </c>
      <c r="D6" s="16">
        <f>SUM(D4:D5)</f>
        <v>321</v>
      </c>
      <c r="E6" s="16">
        <f>SUM(E4:E5)</f>
        <v>19.8</v>
      </c>
      <c r="F6" s="16">
        <f>SUM(F4:F5)</f>
        <v>16.5</v>
      </c>
      <c r="G6" s="17">
        <v>-10</v>
      </c>
      <c r="H6" s="17">
        <v>70</v>
      </c>
      <c r="AA6">
        <v>50</v>
      </c>
    </row>
    <row r="7" spans="1:27" ht="13.5" customHeight="1" thickBot="1" x14ac:dyDescent="0.25">
      <c r="A7" s="10" t="s">
        <v>18</v>
      </c>
      <c r="B7" s="18">
        <f>B6*1.1</f>
        <v>40.222706500490212</v>
      </c>
      <c r="C7" s="18">
        <f>C6*1.2</f>
        <v>450</v>
      </c>
      <c r="D7" s="18">
        <f>D6*1.2</f>
        <v>385.2</v>
      </c>
      <c r="E7" s="18">
        <f>E6*1.15</f>
        <v>22.77</v>
      </c>
      <c r="F7" s="18">
        <f>F6*1.15</f>
        <v>18.974999999999998</v>
      </c>
      <c r="G7" s="18">
        <v>30</v>
      </c>
      <c r="H7" s="18">
        <v>100</v>
      </c>
      <c r="I7" s="11"/>
      <c r="AA7">
        <v>60</v>
      </c>
    </row>
    <row r="8" spans="1:27" ht="13.5" customHeight="1" thickBot="1" x14ac:dyDescent="0.25">
      <c r="A8" s="10" t="s">
        <v>38</v>
      </c>
      <c r="B8" s="19">
        <f>SUMPRODUCT(B14:B27,H14:H27)</f>
        <v>36.400000000000006</v>
      </c>
      <c r="C8" s="19">
        <f>SUMPRODUCT(B14:B27,I14:I27)</f>
        <v>262.89999999999998</v>
      </c>
      <c r="D8" s="19">
        <f>SUMPRODUCT(B14:B27,J14:J27)</f>
        <v>239.9</v>
      </c>
      <c r="E8" s="19">
        <f>SUMPRODUCT(B14:B27,L14:L27)</f>
        <v>21.099999999999998</v>
      </c>
      <c r="F8" s="19">
        <f>SUMPRODUCT(B14:B27,M14:M27)</f>
        <v>16.25</v>
      </c>
      <c r="G8" s="19">
        <f>SUMPRODUCT(B14:B27,K14:K27)</f>
        <v>-38.300000000000004</v>
      </c>
      <c r="H8" s="19">
        <f>SUMPRODUCT(B14:B27,G14:G27)/SUM(B14:B27)*100</f>
        <v>66.666666666666657</v>
      </c>
      <c r="I8" s="19">
        <f>SUMPRODUCT(B14:B27,F14:F27)</f>
        <v>5.8199999999999994</v>
      </c>
      <c r="AA8">
        <v>70</v>
      </c>
    </row>
    <row r="9" spans="1:27" ht="13.5" customHeight="1" x14ac:dyDescent="0.2">
      <c r="A9" s="13" t="s">
        <v>46</v>
      </c>
      <c r="B9" s="14">
        <f>(B8-B6)/B6*100</f>
        <v>-0.45423721173009052</v>
      </c>
      <c r="C9" s="14">
        <f>(C8-C6)/C6*100</f>
        <v>-29.893333333333338</v>
      </c>
      <c r="D9" s="14">
        <f>(D8-D6)/D6*100</f>
        <v>-25.26479750778816</v>
      </c>
      <c r="E9" s="14">
        <f>(E8-E6)/E6*100</f>
        <v>6.5656565656565506</v>
      </c>
      <c r="F9" s="14">
        <f>(F8-F6)/F6*100</f>
        <v>-1.5151515151515151</v>
      </c>
      <c r="AA9">
        <v>80</v>
      </c>
    </row>
    <row r="10" spans="1:27" ht="13.5" customHeight="1" x14ac:dyDescent="0.2">
      <c r="AA10">
        <v>90</v>
      </c>
    </row>
    <row r="11" spans="1:27" ht="13.5" customHeight="1" x14ac:dyDescent="0.2">
      <c r="A11" s="2" t="s">
        <v>15</v>
      </c>
      <c r="B11" s="2"/>
      <c r="AA11">
        <v>100</v>
      </c>
    </row>
    <row r="12" spans="1:27" ht="13.5" customHeight="1" x14ac:dyDescent="0.2">
      <c r="A12" s="6" t="s">
        <v>44</v>
      </c>
      <c r="B12" s="26" t="s">
        <v>16</v>
      </c>
      <c r="C12" s="26" t="s">
        <v>41</v>
      </c>
      <c r="D12" s="26" t="s">
        <v>40</v>
      </c>
      <c r="E12" s="27" t="s">
        <v>37</v>
      </c>
      <c r="F12" s="24" t="s">
        <v>17</v>
      </c>
      <c r="G12" s="24" t="s">
        <v>20</v>
      </c>
      <c r="H12" s="24" t="s">
        <v>2</v>
      </c>
      <c r="I12" s="25" t="s">
        <v>39</v>
      </c>
      <c r="J12" s="24" t="s">
        <v>4</v>
      </c>
      <c r="K12" s="24" t="s">
        <v>13</v>
      </c>
      <c r="L12" s="24" t="s">
        <v>5</v>
      </c>
      <c r="M12" s="24" t="s">
        <v>6</v>
      </c>
      <c r="N12" s="9" t="s">
        <v>42</v>
      </c>
      <c r="AA12" t="s">
        <v>10</v>
      </c>
    </row>
    <row r="13" spans="1:27" ht="13.5" customHeight="1" x14ac:dyDescent="0.2">
      <c r="A13" s="6" t="s">
        <v>45</v>
      </c>
      <c r="B13" s="26" t="s">
        <v>36</v>
      </c>
      <c r="C13" s="26" t="s">
        <v>36</v>
      </c>
      <c r="D13" s="26" t="s">
        <v>36</v>
      </c>
      <c r="E13" s="27" t="s">
        <v>21</v>
      </c>
      <c r="F13" s="24" t="s">
        <v>35</v>
      </c>
      <c r="G13" s="24" t="s">
        <v>21</v>
      </c>
      <c r="H13" s="24" t="s">
        <v>22</v>
      </c>
      <c r="I13" s="25" t="s">
        <v>23</v>
      </c>
      <c r="J13" s="24" t="s">
        <v>23</v>
      </c>
      <c r="K13" s="24" t="s">
        <v>23</v>
      </c>
      <c r="L13" s="24" t="s">
        <v>23</v>
      </c>
      <c r="M13" s="24" t="s">
        <v>23</v>
      </c>
      <c r="N13" s="9" t="s">
        <v>43</v>
      </c>
      <c r="AA13" t="s">
        <v>54</v>
      </c>
    </row>
    <row r="14" spans="1:27" ht="13.5" customHeight="1" x14ac:dyDescent="0.2">
      <c r="A14" s="22" t="s">
        <v>62</v>
      </c>
      <c r="B14" s="15">
        <v>2.1</v>
      </c>
      <c r="C14">
        <v>0</v>
      </c>
      <c r="D14">
        <v>999</v>
      </c>
      <c r="E14" s="4">
        <v>0.4</v>
      </c>
      <c r="F14" s="5">
        <v>1.4</v>
      </c>
      <c r="G14" s="5">
        <v>1</v>
      </c>
      <c r="H14" s="5">
        <v>11</v>
      </c>
      <c r="I14">
        <v>73</v>
      </c>
      <c r="J14" s="5">
        <v>69</v>
      </c>
      <c r="K14" s="5">
        <v>-7</v>
      </c>
      <c r="L14" s="5">
        <v>7.1</v>
      </c>
      <c r="M14" s="5">
        <v>2.9</v>
      </c>
      <c r="N14" s="1">
        <f>B14/E14</f>
        <v>5.25</v>
      </c>
      <c r="AA14" t="s">
        <v>55</v>
      </c>
    </row>
    <row r="15" spans="1:27" ht="13.5" customHeight="1" x14ac:dyDescent="0.2">
      <c r="A15" s="22" t="s">
        <v>59</v>
      </c>
      <c r="B15" s="15">
        <v>0.2</v>
      </c>
      <c r="C15">
        <v>0</v>
      </c>
      <c r="D15">
        <v>999</v>
      </c>
      <c r="E15" s="4">
        <v>0.88</v>
      </c>
      <c r="F15" s="5">
        <v>4.5</v>
      </c>
      <c r="G15" s="5">
        <v>0</v>
      </c>
      <c r="H15" s="23">
        <v>13.7</v>
      </c>
      <c r="I15">
        <v>176</v>
      </c>
      <c r="J15" s="5">
        <v>115</v>
      </c>
      <c r="K15" s="5">
        <v>-2</v>
      </c>
      <c r="L15" s="5">
        <v>4.5999999999999996</v>
      </c>
      <c r="M15" s="5">
        <v>5.8</v>
      </c>
      <c r="N15" s="1">
        <f>B15/E15</f>
        <v>0.22727272727272729</v>
      </c>
      <c r="AA15" t="s">
        <v>56</v>
      </c>
    </row>
    <row r="16" spans="1:27" ht="13.5" customHeight="1" x14ac:dyDescent="0.2">
      <c r="A16" s="3" t="s">
        <v>24</v>
      </c>
      <c r="B16" s="15">
        <v>0</v>
      </c>
      <c r="C16">
        <v>0</v>
      </c>
      <c r="D16">
        <v>0</v>
      </c>
      <c r="E16" s="4">
        <v>0.22</v>
      </c>
      <c r="F16" s="5">
        <v>0.6</v>
      </c>
      <c r="G16" s="5">
        <v>1</v>
      </c>
      <c r="H16" s="5">
        <v>10.5</v>
      </c>
      <c r="I16">
        <v>150</v>
      </c>
      <c r="J16" s="5">
        <v>78</v>
      </c>
      <c r="K16" s="5">
        <v>36</v>
      </c>
      <c r="L16" s="5">
        <v>5.5</v>
      </c>
      <c r="M16" s="5">
        <v>3</v>
      </c>
      <c r="N16" s="1">
        <f>B16/E16</f>
        <v>0</v>
      </c>
      <c r="AA16" t="s">
        <v>57</v>
      </c>
    </row>
    <row r="17" spans="1:27" ht="13.5" customHeight="1" x14ac:dyDescent="0.2">
      <c r="A17" s="3" t="s">
        <v>25</v>
      </c>
      <c r="B17" s="15">
        <v>0</v>
      </c>
      <c r="C17">
        <v>0</v>
      </c>
      <c r="D17">
        <v>999</v>
      </c>
      <c r="E17" s="4">
        <v>0.84</v>
      </c>
      <c r="F17" s="5">
        <v>1.31</v>
      </c>
      <c r="G17" s="5">
        <v>1</v>
      </c>
      <c r="H17" s="5">
        <v>9.3000000000000007</v>
      </c>
      <c r="I17">
        <v>60</v>
      </c>
      <c r="J17" s="5">
        <v>67</v>
      </c>
      <c r="K17" s="5">
        <v>-19</v>
      </c>
      <c r="L17" s="5">
        <v>3.7</v>
      </c>
      <c r="M17" s="5">
        <v>2.2000000000000002</v>
      </c>
      <c r="N17" s="1">
        <f t="shared" ref="N17:N27" si="0">B17/E17</f>
        <v>0</v>
      </c>
      <c r="AA17" t="s">
        <v>58</v>
      </c>
    </row>
    <row r="18" spans="1:27" ht="13.5" customHeight="1" x14ac:dyDescent="0.2">
      <c r="A18" s="3" t="s">
        <v>27</v>
      </c>
      <c r="B18" s="15">
        <v>0</v>
      </c>
      <c r="C18">
        <v>0</v>
      </c>
      <c r="D18">
        <v>999</v>
      </c>
      <c r="E18" s="4">
        <v>0.85</v>
      </c>
      <c r="F18" s="5">
        <v>0.59</v>
      </c>
      <c r="G18" s="5">
        <v>1</v>
      </c>
      <c r="H18" s="5">
        <v>6.6</v>
      </c>
      <c r="I18">
        <v>0</v>
      </c>
      <c r="J18" s="5">
        <v>46</v>
      </c>
      <c r="K18" s="5">
        <v>-54</v>
      </c>
      <c r="L18" s="5">
        <v>3.3</v>
      </c>
      <c r="M18" s="5">
        <v>1</v>
      </c>
      <c r="N18" s="1">
        <f t="shared" si="0"/>
        <v>0</v>
      </c>
    </row>
    <row r="19" spans="1:27" ht="13.5" customHeight="1" x14ac:dyDescent="0.2">
      <c r="A19" s="3" t="s">
        <v>28</v>
      </c>
      <c r="B19" s="15">
        <v>0</v>
      </c>
      <c r="C19">
        <v>0</v>
      </c>
      <c r="D19">
        <v>999</v>
      </c>
      <c r="E19" s="4">
        <v>0.85</v>
      </c>
      <c r="F19" s="5">
        <v>1.06</v>
      </c>
      <c r="G19" s="5">
        <v>0</v>
      </c>
      <c r="H19" s="5">
        <v>11.7</v>
      </c>
      <c r="I19">
        <v>88</v>
      </c>
      <c r="J19" s="5">
        <v>67</v>
      </c>
      <c r="K19" s="5">
        <v>-2</v>
      </c>
      <c r="L19" s="5">
        <v>0.6</v>
      </c>
      <c r="M19" s="5">
        <v>3.7</v>
      </c>
      <c r="N19" s="1">
        <f t="shared" si="0"/>
        <v>0</v>
      </c>
    </row>
    <row r="20" spans="1:27" ht="13.5" customHeight="1" x14ac:dyDescent="0.2">
      <c r="A20" s="3" t="s">
        <v>29</v>
      </c>
      <c r="B20" s="15">
        <v>0.8</v>
      </c>
      <c r="C20">
        <v>0</v>
      </c>
      <c r="D20">
        <v>999</v>
      </c>
      <c r="E20" s="4">
        <v>0.87</v>
      </c>
      <c r="F20" s="5">
        <v>2.1</v>
      </c>
      <c r="G20" s="5">
        <v>0</v>
      </c>
      <c r="H20" s="5">
        <v>13.2</v>
      </c>
      <c r="I20">
        <v>93</v>
      </c>
      <c r="J20" s="5">
        <v>90</v>
      </c>
      <c r="K20" s="5">
        <v>-29</v>
      </c>
      <c r="L20" s="5">
        <v>0.4</v>
      </c>
      <c r="M20" s="5">
        <v>4</v>
      </c>
      <c r="N20" s="1">
        <f t="shared" si="0"/>
        <v>0.91954022988505757</v>
      </c>
    </row>
    <row r="21" spans="1:27" ht="13.5" customHeight="1" x14ac:dyDescent="0.2">
      <c r="A21" s="3" t="s">
        <v>30</v>
      </c>
      <c r="B21" s="15">
        <v>0</v>
      </c>
      <c r="C21">
        <v>0</v>
      </c>
      <c r="D21">
        <v>999</v>
      </c>
      <c r="E21" s="4">
        <v>0.87</v>
      </c>
      <c r="F21" s="5">
        <v>1.26</v>
      </c>
      <c r="G21" s="5">
        <v>0</v>
      </c>
      <c r="H21" s="5">
        <v>14.1</v>
      </c>
      <c r="I21">
        <v>98</v>
      </c>
      <c r="J21" s="5">
        <v>95</v>
      </c>
      <c r="K21" s="5">
        <v>-33</v>
      </c>
      <c r="L21" s="5">
        <v>0.3</v>
      </c>
      <c r="M21" s="5">
        <v>3.7</v>
      </c>
      <c r="N21" s="1">
        <f t="shared" si="0"/>
        <v>0</v>
      </c>
    </row>
    <row r="22" spans="1:27" ht="13.5" customHeight="1" x14ac:dyDescent="0.2">
      <c r="A22" s="3" t="s">
        <v>31</v>
      </c>
      <c r="B22" s="15">
        <v>0</v>
      </c>
      <c r="C22">
        <v>0</v>
      </c>
      <c r="D22">
        <v>999</v>
      </c>
      <c r="E22" s="4">
        <v>0.91</v>
      </c>
      <c r="F22" s="5">
        <v>1.54</v>
      </c>
      <c r="G22" s="5">
        <v>0</v>
      </c>
      <c r="H22" s="5">
        <v>12.5</v>
      </c>
      <c r="I22">
        <v>74</v>
      </c>
      <c r="J22" s="5">
        <v>97</v>
      </c>
      <c r="K22" s="5">
        <v>-56</v>
      </c>
      <c r="L22" s="5">
        <v>9.5</v>
      </c>
      <c r="M22" s="5">
        <v>0.7</v>
      </c>
      <c r="N22" s="1">
        <f t="shared" si="0"/>
        <v>0</v>
      </c>
    </row>
    <row r="23" spans="1:27" ht="13.5" customHeight="1" x14ac:dyDescent="0.2">
      <c r="A23" s="3" t="s">
        <v>32</v>
      </c>
      <c r="B23" s="15">
        <v>0</v>
      </c>
      <c r="C23">
        <v>0</v>
      </c>
      <c r="D23">
        <v>999</v>
      </c>
      <c r="E23" s="4">
        <v>0.9</v>
      </c>
      <c r="F23" s="5">
        <v>1.6</v>
      </c>
      <c r="G23" s="5">
        <v>0</v>
      </c>
      <c r="H23" s="5">
        <v>12.1</v>
      </c>
      <c r="I23">
        <v>270</v>
      </c>
      <c r="J23" s="5">
        <v>220</v>
      </c>
      <c r="K23" s="5">
        <v>75</v>
      </c>
      <c r="L23" s="5">
        <v>8</v>
      </c>
      <c r="M23" s="5">
        <v>13.4</v>
      </c>
      <c r="N23" s="1">
        <f t="shared" si="0"/>
        <v>0</v>
      </c>
    </row>
    <row r="24" spans="1:27" ht="13.5" customHeight="1" x14ac:dyDescent="0.2">
      <c r="A24" s="3" t="s">
        <v>33</v>
      </c>
      <c r="B24" s="15">
        <v>0</v>
      </c>
      <c r="C24">
        <v>0</v>
      </c>
      <c r="D24">
        <v>999</v>
      </c>
      <c r="E24" s="4">
        <v>0.87</v>
      </c>
      <c r="F24" s="5">
        <v>2.2000000000000002</v>
      </c>
      <c r="G24" s="5">
        <v>0</v>
      </c>
      <c r="H24" s="5">
        <v>14.6</v>
      </c>
      <c r="I24">
        <v>437</v>
      </c>
      <c r="J24" s="5">
        <v>182</v>
      </c>
      <c r="K24" s="5">
        <v>261</v>
      </c>
      <c r="L24" s="5">
        <v>3.2</v>
      </c>
      <c r="M24" s="5">
        <v>7.2</v>
      </c>
      <c r="N24" s="1">
        <f t="shared" si="0"/>
        <v>0</v>
      </c>
    </row>
    <row r="25" spans="1:27" ht="13.5" customHeight="1" x14ac:dyDescent="0.2">
      <c r="A25" s="3" t="s">
        <v>34</v>
      </c>
      <c r="B25" s="15">
        <v>0</v>
      </c>
      <c r="C25">
        <v>0</v>
      </c>
      <c r="D25">
        <v>999</v>
      </c>
      <c r="E25" s="4">
        <v>1</v>
      </c>
      <c r="F25" s="5">
        <v>1</v>
      </c>
      <c r="G25" s="5">
        <v>0</v>
      </c>
      <c r="H25" s="5">
        <v>0</v>
      </c>
      <c r="I25">
        <v>0</v>
      </c>
      <c r="J25" s="5">
        <v>0</v>
      </c>
      <c r="K25" s="5">
        <v>0</v>
      </c>
      <c r="L25" s="5">
        <v>380</v>
      </c>
      <c r="M25" s="5">
        <v>0</v>
      </c>
      <c r="N25" s="1">
        <f t="shared" si="0"/>
        <v>0</v>
      </c>
    </row>
    <row r="26" spans="1:27" ht="13.5" customHeight="1" x14ac:dyDescent="0.2">
      <c r="A26" s="3" t="s">
        <v>47</v>
      </c>
      <c r="B26" s="15">
        <v>0</v>
      </c>
      <c r="C26">
        <v>0</v>
      </c>
      <c r="D26">
        <v>999</v>
      </c>
      <c r="E26" s="4">
        <v>1</v>
      </c>
      <c r="F26" s="5">
        <v>6</v>
      </c>
      <c r="G26" s="5">
        <v>0</v>
      </c>
      <c r="H26" s="5">
        <v>0</v>
      </c>
      <c r="I26">
        <v>0</v>
      </c>
      <c r="J26" s="5">
        <v>0</v>
      </c>
      <c r="K26" s="5">
        <v>0</v>
      </c>
      <c r="L26" s="5">
        <v>185</v>
      </c>
      <c r="M26" s="5">
        <v>36</v>
      </c>
      <c r="N26" s="1">
        <f t="shared" si="0"/>
        <v>0</v>
      </c>
    </row>
    <row r="27" spans="1:27" ht="13.5" customHeight="1" x14ac:dyDescent="0.2">
      <c r="A27" s="3" t="s">
        <v>48</v>
      </c>
      <c r="B27" s="15">
        <v>0.05</v>
      </c>
      <c r="C27">
        <v>0</v>
      </c>
      <c r="D27">
        <v>999</v>
      </c>
      <c r="E27" s="4">
        <v>1</v>
      </c>
      <c r="F27" s="5">
        <v>6</v>
      </c>
      <c r="G27" s="5">
        <v>0</v>
      </c>
      <c r="H27" s="5">
        <v>0</v>
      </c>
      <c r="I27">
        <v>0</v>
      </c>
      <c r="J27" s="5">
        <v>0</v>
      </c>
      <c r="K27" s="5">
        <v>0</v>
      </c>
      <c r="L27" s="5">
        <v>99</v>
      </c>
      <c r="M27" s="5">
        <v>116</v>
      </c>
      <c r="N27" s="1">
        <f t="shared" si="0"/>
        <v>0.05</v>
      </c>
    </row>
    <row r="32" spans="1:27" ht="13.5" customHeight="1" x14ac:dyDescent="0.2">
      <c r="A32" s="31"/>
      <c r="B32" s="31"/>
      <c r="C32" s="31"/>
      <c r="D32" s="31"/>
    </row>
    <row r="33" spans="1:14" ht="13.5" customHeight="1" x14ac:dyDescent="0.2">
      <c r="A33" s="31"/>
      <c r="B33" s="31"/>
      <c r="C33" s="31"/>
      <c r="D33" s="31"/>
    </row>
    <row r="34" spans="1:14" ht="13.5" customHeight="1" x14ac:dyDescent="0.2">
      <c r="A34" s="32"/>
      <c r="B34" s="33"/>
      <c r="C34" s="31"/>
      <c r="D34" s="31"/>
      <c r="E34" s="4"/>
      <c r="F34" s="5"/>
      <c r="G34" s="5"/>
      <c r="H34" s="5"/>
      <c r="J34" s="5"/>
      <c r="K34" s="5"/>
      <c r="L34" s="5"/>
      <c r="M34" s="5"/>
      <c r="N34" s="1"/>
    </row>
    <row r="35" spans="1:14" ht="13.5" customHeight="1" x14ac:dyDescent="0.2">
      <c r="A35" s="32"/>
      <c r="B35" s="33"/>
      <c r="C35" s="31"/>
      <c r="D35" s="31"/>
      <c r="E35" s="4"/>
      <c r="F35" s="5"/>
      <c r="G35" s="5"/>
      <c r="H35" s="5"/>
      <c r="J35" s="5"/>
      <c r="K35" s="5"/>
      <c r="L35" s="5"/>
      <c r="M35" s="5"/>
      <c r="N35" s="1"/>
    </row>
    <row r="36" spans="1:14" ht="13.5" customHeight="1" x14ac:dyDescent="0.2">
      <c r="A36" s="34"/>
      <c r="B36" s="33"/>
      <c r="C36" s="31"/>
      <c r="D36" s="31"/>
      <c r="E36" s="4"/>
      <c r="F36" s="5"/>
      <c r="G36" s="5"/>
      <c r="H36" s="23"/>
      <c r="J36" s="5"/>
      <c r="K36" s="5"/>
      <c r="L36" s="5"/>
      <c r="M36" s="5"/>
      <c r="N36" s="1"/>
    </row>
    <row r="37" spans="1:14" ht="13.5" customHeight="1" x14ac:dyDescent="0.2">
      <c r="A37" s="34"/>
      <c r="B37" s="33"/>
      <c r="C37" s="31"/>
      <c r="D37" s="31"/>
      <c r="E37" s="4"/>
      <c r="F37" s="5"/>
      <c r="G37" s="5"/>
      <c r="H37" s="5"/>
      <c r="J37" s="5"/>
      <c r="K37" s="5"/>
      <c r="L37" s="5"/>
      <c r="M37" s="5"/>
      <c r="N37" s="1"/>
    </row>
    <row r="38" spans="1:14" ht="13.5" customHeight="1" x14ac:dyDescent="0.2">
      <c r="A38" s="31"/>
      <c r="B38" s="31"/>
      <c r="C38" s="31"/>
      <c r="D38" s="31"/>
    </row>
  </sheetData>
  <dataValidations count="2">
    <dataValidation type="list" allowBlank="1" showInputMessage="1" showErrorMessage="1" sqref="O4">
      <formula1>$AA$5:$AA$11</formula1>
    </dataValidation>
    <dataValidation type="list" allowBlank="1" showInputMessage="1" showErrorMessage="1" sqref="O5">
      <formula1>$AA$12:$AA$17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12</vt:i4>
      </vt:variant>
    </vt:vector>
  </HeadingPairs>
  <TitlesOfParts>
    <vt:vector size="12" baseType="lpstr">
      <vt:lpstr>Näringsrekommendationer</vt:lpstr>
      <vt:lpstr>Foderstat</vt:lpstr>
      <vt:lpstr>6 v före </vt:lpstr>
      <vt:lpstr>2 v före </vt:lpstr>
      <vt:lpstr>Digivning normal</vt:lpstr>
      <vt:lpstr>Digivning hög tillv.</vt:lpstr>
      <vt:lpstr>6 v före Bra ens</vt:lpstr>
      <vt:lpstr>2 v före Bra ens</vt:lpstr>
      <vt:lpstr>Digivn hög tillv. bra ens</vt:lpstr>
      <vt:lpstr>Digivning bra ens+ärter </vt:lpstr>
      <vt:lpstr>Blad2</vt:lpstr>
      <vt:lpstr>Blad3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Mattias Malmgren</dc:creator>
  <cp:lastModifiedBy>Therese Olsson</cp:lastModifiedBy>
  <cp:lastPrinted>2010-11-12T14:59:31Z</cp:lastPrinted>
  <dcterms:created xsi:type="dcterms:W3CDTF">2006-11-13T15:23:48Z</dcterms:created>
  <dcterms:modified xsi:type="dcterms:W3CDTF">2013-05-21T15:19:53Z</dcterms:modified>
</cp:coreProperties>
</file>