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29" documentId="8_{C4294987-2D37-4D35-B5BA-0857019E5263}" xr6:coauthVersionLast="47" xr6:coauthVersionMax="47" xr10:uidLastSave="{A42845EE-4411-4F12-B259-5EBF081AEA9F}"/>
  <bookViews>
    <workbookView xWindow="-110" yWindow="-110" windowWidth="19420" windowHeight="10420" xr2:uid="{00000000-000D-0000-FFFF-FFFF00000000}"/>
  </bookViews>
  <sheets>
    <sheet name="kalkyler och underlag" sheetId="1" r:id="rId1"/>
    <sheet name="tomma kalkylblad" sheetId="2" r:id="rId2"/>
    <sheet name="underlag och exempel" sheetId="3" r:id="rId3"/>
  </sheets>
  <definedNames>
    <definedName name="_xlnm.Print_Area" localSheetId="0">'kalkyler och underlag'!$G$27:$AZ$84</definedName>
    <definedName name="_xlnm.Print_Area" localSheetId="1">'tomma kalkylblad'!$C$1:$P$39</definedName>
    <definedName name="_xlnm.Print_Area" localSheetId="2">'underlag och exempel'!$C$2:$M$42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1" i="1" l="1"/>
  <c r="AY73" i="1"/>
  <c r="AR51" i="1"/>
  <c r="AR60" i="1" s="1"/>
  <c r="AT60" i="1" s="1"/>
  <c r="AR61" i="1"/>
  <c r="AT61" i="1" s="1"/>
  <c r="AM51" i="1"/>
  <c r="AM61" i="1" s="1"/>
  <c r="AO61" i="1" s="1"/>
  <c r="AO73" i="1"/>
  <c r="AH51" i="1"/>
  <c r="AH61" i="1"/>
  <c r="AJ61" i="1"/>
  <c r="AJ73" i="1"/>
  <c r="AC51" i="1"/>
  <c r="AE73" i="1"/>
  <c r="X51" i="1"/>
  <c r="Z73" i="1" s="1"/>
  <c r="X60" i="1"/>
  <c r="Z60" i="1" s="1"/>
  <c r="S51" i="1"/>
  <c r="U51" i="1" s="1"/>
  <c r="U53" i="1" s="1"/>
  <c r="U73" i="1"/>
  <c r="N51" i="1"/>
  <c r="P73" i="1"/>
  <c r="I51" i="1"/>
  <c r="I59" i="1" s="1"/>
  <c r="K73" i="1"/>
  <c r="AE66" i="1"/>
  <c r="Z66" i="1"/>
  <c r="U66" i="1"/>
  <c r="AW61" i="1"/>
  <c r="AW60" i="1"/>
  <c r="AW59" i="1"/>
  <c r="AW62" i="1" s="1"/>
  <c r="AY62" i="1" s="1"/>
  <c r="AX46" i="1"/>
  <c r="AR59" i="1"/>
  <c r="AR62" i="1" s="1"/>
  <c r="AT62" i="1" s="1"/>
  <c r="AS46" i="1"/>
  <c r="AH60" i="1"/>
  <c r="AJ60" i="1"/>
  <c r="AH59" i="1"/>
  <c r="AI46" i="1"/>
  <c r="AC60" i="1"/>
  <c r="AE60" i="1"/>
  <c r="AC59" i="1"/>
  <c r="AC62" i="1"/>
  <c r="AE62" i="1"/>
  <c r="X61" i="1"/>
  <c r="Z61" i="1" s="1"/>
  <c r="S60" i="1"/>
  <c r="U60" i="1" s="1"/>
  <c r="N61" i="1"/>
  <c r="N59" i="1"/>
  <c r="O46" i="1" s="1"/>
  <c r="N60" i="1"/>
  <c r="P60" i="1"/>
  <c r="I61" i="1"/>
  <c r="O70" i="1"/>
  <c r="P70" i="1" s="1"/>
  <c r="J70" i="1"/>
  <c r="K63" i="1"/>
  <c r="K64" i="1"/>
  <c r="K65" i="1"/>
  <c r="K67" i="1"/>
  <c r="K68" i="1"/>
  <c r="J69" i="1"/>
  <c r="K69" i="1" s="1"/>
  <c r="K70" i="1"/>
  <c r="P63" i="1"/>
  <c r="P64" i="1"/>
  <c r="P65" i="1"/>
  <c r="P67" i="1"/>
  <c r="P68" i="1"/>
  <c r="O69" i="1"/>
  <c r="P69" i="1" s="1"/>
  <c r="U63" i="1"/>
  <c r="U64" i="1"/>
  <c r="U65" i="1"/>
  <c r="U67" i="1"/>
  <c r="U68" i="1"/>
  <c r="U69" i="1"/>
  <c r="U70" i="1"/>
  <c r="AY65" i="1"/>
  <c r="AX69" i="1"/>
  <c r="AY69" i="1"/>
  <c r="AY63" i="1"/>
  <c r="AS68" i="1"/>
  <c r="AT68" i="1"/>
  <c r="AS69" i="1"/>
  <c r="AT69" i="1"/>
  <c r="AT67" i="1"/>
  <c r="AT65" i="1"/>
  <c r="AT63" i="1"/>
  <c r="AN69" i="1"/>
  <c r="AO69" i="1" s="1"/>
  <c r="AN68" i="1"/>
  <c r="AO68" i="1"/>
  <c r="AO67" i="1"/>
  <c r="AO65" i="1"/>
  <c r="AO63" i="1"/>
  <c r="AI69" i="1"/>
  <c r="AJ69" i="1" s="1"/>
  <c r="AI68" i="1"/>
  <c r="AJ68" i="1" s="1"/>
  <c r="AJ67" i="1"/>
  <c r="AJ65" i="1"/>
  <c r="AJ63" i="1"/>
  <c r="AD69" i="1"/>
  <c r="AE69" i="1"/>
  <c r="AE68" i="1"/>
  <c r="AE67" i="1"/>
  <c r="AE65" i="1"/>
  <c r="AE64" i="1"/>
  <c r="AE63" i="1"/>
  <c r="Z69" i="1"/>
  <c r="Z68" i="1"/>
  <c r="Z67" i="1"/>
  <c r="Z65" i="1"/>
  <c r="Z64" i="1"/>
  <c r="Z63" i="1"/>
  <c r="AX59" i="1"/>
  <c r="AX62" i="1"/>
  <c r="AX58" i="1"/>
  <c r="AY58" i="1" s="1"/>
  <c r="AX60" i="1"/>
  <c r="AY60" i="1" s="1"/>
  <c r="AX61" i="1"/>
  <c r="AY61" i="1"/>
  <c r="AX77" i="1"/>
  <c r="AY77" i="1"/>
  <c r="P24" i="1"/>
  <c r="S24" i="1"/>
  <c r="AS59" i="1"/>
  <c r="AS62" i="1"/>
  <c r="AS58" i="1"/>
  <c r="AT58" i="1"/>
  <c r="AT71" i="1" s="1"/>
  <c r="AS60" i="1"/>
  <c r="AS61" i="1"/>
  <c r="AS77" i="1"/>
  <c r="AT77" i="1"/>
  <c r="AN58" i="1"/>
  <c r="AO58" i="1"/>
  <c r="AN59" i="1"/>
  <c r="AN62" i="1"/>
  <c r="AN60" i="1"/>
  <c r="AN61" i="1"/>
  <c r="AN77" i="1"/>
  <c r="AO77" i="1"/>
  <c r="AI58" i="1"/>
  <c r="AJ58" i="1"/>
  <c r="AI59" i="1"/>
  <c r="AI62" i="1"/>
  <c r="AI60" i="1"/>
  <c r="AI61" i="1"/>
  <c r="AI77" i="1"/>
  <c r="AJ77" i="1"/>
  <c r="AD59" i="1"/>
  <c r="AD62" i="1"/>
  <c r="AD58" i="1"/>
  <c r="AE58" i="1"/>
  <c r="AE71" i="1" s="1"/>
  <c r="AD60" i="1"/>
  <c r="AD61" i="1"/>
  <c r="AD77" i="1"/>
  <c r="AE77" i="1"/>
  <c r="P23" i="1"/>
  <c r="Y58" i="1"/>
  <c r="Z58" i="1"/>
  <c r="Y59" i="1"/>
  <c r="Z59" i="1" s="1"/>
  <c r="Z71" i="1" s="1"/>
  <c r="Y62" i="1"/>
  <c r="Y60" i="1"/>
  <c r="Y61" i="1"/>
  <c r="Y77" i="1"/>
  <c r="Z77" i="1" s="1"/>
  <c r="T58" i="1"/>
  <c r="U58" i="1"/>
  <c r="T59" i="1"/>
  <c r="T62" i="1"/>
  <c r="T60" i="1"/>
  <c r="T61" i="1"/>
  <c r="T77" i="1"/>
  <c r="U77" i="1" s="1"/>
  <c r="O58" i="1"/>
  <c r="P58" i="1"/>
  <c r="O59" i="1"/>
  <c r="O62" i="1"/>
  <c r="O60" i="1"/>
  <c r="O61" i="1"/>
  <c r="P61" i="1" s="1"/>
  <c r="O77" i="1"/>
  <c r="P77" i="1" s="1"/>
  <c r="J58" i="1"/>
  <c r="K58" i="1"/>
  <c r="J59" i="1"/>
  <c r="J62" i="1"/>
  <c r="J60" i="1"/>
  <c r="J61" i="1"/>
  <c r="K61" i="1"/>
  <c r="J77" i="1"/>
  <c r="K77" i="1"/>
  <c r="AS51" i="1"/>
  <c r="AT51" i="1"/>
  <c r="AT53" i="1" s="1"/>
  <c r="AX51" i="1"/>
  <c r="AY51" i="1"/>
  <c r="AY53" i="1"/>
  <c r="AN51" i="1"/>
  <c r="AI51" i="1"/>
  <c r="AJ51" i="1" s="1"/>
  <c r="AJ53" i="1" s="1"/>
  <c r="AD51" i="1"/>
  <c r="AE51" i="1"/>
  <c r="AE53" i="1" s="1"/>
  <c r="Y51" i="1"/>
  <c r="Z51" i="1"/>
  <c r="Z53" i="1"/>
  <c r="T51" i="1"/>
  <c r="O51" i="1"/>
  <c r="P51" i="1" s="1"/>
  <c r="P53" i="1" s="1"/>
  <c r="J51" i="1"/>
  <c r="K51" i="1"/>
  <c r="K53" i="1" s="1"/>
  <c r="S23" i="1"/>
  <c r="AD46" i="1"/>
  <c r="AT59" i="1"/>
  <c r="N62" i="1"/>
  <c r="P62" i="1" s="1"/>
  <c r="X59" i="1"/>
  <c r="X62" i="1" s="1"/>
  <c r="Z62" i="1" s="1"/>
  <c r="AC61" i="1"/>
  <c r="AE61" i="1" s="1"/>
  <c r="AM60" i="1"/>
  <c r="AO60" i="1"/>
  <c r="AE59" i="1"/>
  <c r="AJ59" i="1"/>
  <c r="AH62" i="1"/>
  <c r="AJ62" i="1" s="1"/>
  <c r="Y46" i="1"/>
  <c r="Z72" i="1" l="1"/>
  <c r="Z79" i="1"/>
  <c r="Z82" i="1" s="1"/>
  <c r="Y44" i="1" s="1"/>
  <c r="AE81" i="1"/>
  <c r="AE79" i="1"/>
  <c r="AE82" i="1" s="1"/>
  <c r="AD44" i="1" s="1"/>
  <c r="AE72" i="1"/>
  <c r="Z81" i="1"/>
  <c r="K59" i="1"/>
  <c r="I62" i="1"/>
  <c r="K62" i="1" s="1"/>
  <c r="J46" i="1"/>
  <c r="AJ81" i="1"/>
  <c r="AJ71" i="1"/>
  <c r="AT81" i="1"/>
  <c r="I60" i="1"/>
  <c r="K60" i="1" s="1"/>
  <c r="AO51" i="1"/>
  <c r="AO53" i="1" s="1"/>
  <c r="S61" i="1"/>
  <c r="U61" i="1" s="1"/>
  <c r="AM59" i="1"/>
  <c r="AT73" i="1"/>
  <c r="AT72" i="1" s="1"/>
  <c r="AT79" i="1" s="1"/>
  <c r="AT82" i="1" s="1"/>
  <c r="AS44" i="1" s="1"/>
  <c r="AY59" i="1"/>
  <c r="AY71" i="1" s="1"/>
  <c r="S59" i="1"/>
  <c r="P59" i="1"/>
  <c r="P71" i="1" s="1"/>
  <c r="AY72" i="1" l="1"/>
  <c r="AY79" i="1"/>
  <c r="AY82" i="1" s="1"/>
  <c r="AX44" i="1" s="1"/>
  <c r="AY81" i="1"/>
  <c r="P72" i="1"/>
  <c r="P79" i="1" s="1"/>
  <c r="P82" i="1" s="1"/>
  <c r="O44" i="1" s="1"/>
  <c r="P81" i="1"/>
  <c r="U59" i="1"/>
  <c r="U71" i="1" s="1"/>
  <c r="T46" i="1"/>
  <c r="S62" i="1"/>
  <c r="U62" i="1" s="1"/>
  <c r="AM62" i="1"/>
  <c r="AO62" i="1" s="1"/>
  <c r="AO59" i="1"/>
  <c r="AO71" i="1" s="1"/>
  <c r="AN46" i="1"/>
  <c r="K71" i="1"/>
  <c r="AO81" i="1"/>
  <c r="AJ72" i="1"/>
  <c r="AJ79" i="1" s="1"/>
  <c r="AJ82" i="1" s="1"/>
  <c r="AI44" i="1" s="1"/>
  <c r="AO72" i="1" l="1"/>
  <c r="AO79" i="1"/>
  <c r="AO82" i="1" s="1"/>
  <c r="AN44" i="1" s="1"/>
  <c r="U72" i="1"/>
  <c r="U79" i="1" s="1"/>
  <c r="U82" i="1" s="1"/>
  <c r="T44" i="1" s="1"/>
  <c r="U81" i="1"/>
  <c r="K72" i="1"/>
  <c r="K79" i="1"/>
  <c r="K82" i="1" s="1"/>
  <c r="J44" i="1" s="1"/>
  <c r="K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Petersson</author>
  </authors>
  <commentList>
    <comment ref="AI68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0,25 Flexity vart 3:e år</t>
        </r>
      </text>
    </comment>
    <comment ref="AN68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0,25 Flexity vart 3:e år</t>
        </r>
      </text>
    </comment>
    <comment ref="AS68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0,25 Flexity vartannat år</t>
        </r>
      </text>
    </comment>
    <comment ref="J69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0,25 Flexity vart 3:e år</t>
        </r>
      </text>
    </comment>
    <comment ref="O69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0,25 Flexity vart 3:e år</t>
        </r>
      </text>
    </comment>
    <comment ref="AD69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0,3 Sumi-Alpha 5FW, 2 av 3år</t>
        </r>
      </text>
    </comment>
    <comment ref="AI69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AN69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AS69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AX69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J70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0,3 Sumi-Alpha 5FW, 2 av 3 år</t>
        </r>
      </text>
    </comment>
    <comment ref="O70" authorId="0" shapeId="0" xr:uid="{00000000-0006-0000-0000-00000C000000}">
      <text>
        <r>
          <rPr>
            <b/>
            <sz val="10"/>
            <color indexed="81"/>
            <rFont val="Tahoma"/>
            <family val="2"/>
          </rPr>
          <t>0,3 Sumi-Alpha 5FW, 2 av 3 år</t>
        </r>
      </text>
    </comment>
  </commentList>
</comments>
</file>

<file path=xl/sharedStrings.xml><?xml version="1.0" encoding="utf-8"?>
<sst xmlns="http://schemas.openxmlformats.org/spreadsheetml/2006/main" count="590" uniqueCount="120">
  <si>
    <t>BERÄKNINGSUNDERLAG</t>
  </si>
  <si>
    <t xml:space="preserve">KR/KG </t>
  </si>
  <si>
    <t>SORT</t>
  </si>
  <si>
    <t>GÖDSEL:</t>
  </si>
  <si>
    <t>KR/KG</t>
  </si>
  <si>
    <t>VÄXTSKYDD:</t>
  </si>
  <si>
    <t>KR/KG el L el G</t>
  </si>
  <si>
    <t xml:space="preserve">UTSÄDE:    </t>
  </si>
  <si>
    <t>RÅG</t>
  </si>
  <si>
    <t>Ariane S</t>
  </si>
  <si>
    <t>HAVRE</t>
  </si>
  <si>
    <t>CCC</t>
  </si>
  <si>
    <t>Cougar</t>
  </si>
  <si>
    <t>Arbete:</t>
  </si>
  <si>
    <t>RÄNTA</t>
  </si>
  <si>
    <t>h-åtgärd</t>
  </si>
  <si>
    <t>RÖR.KAP</t>
  </si>
  <si>
    <t>v-åtgärd</t>
  </si>
  <si>
    <t>TB 2</t>
  </si>
  <si>
    <t>Område</t>
  </si>
  <si>
    <t>HÖSTVETE</t>
  </si>
  <si>
    <t xml:space="preserve">HÖSTVETE </t>
  </si>
  <si>
    <t>RÅGVETE</t>
  </si>
  <si>
    <t>HÖSTKORN</t>
  </si>
  <si>
    <t>VÅRKORN</t>
  </si>
  <si>
    <t>VÅRVETE</t>
  </si>
  <si>
    <t>FODER</t>
  </si>
  <si>
    <t>Hybrid</t>
  </si>
  <si>
    <t>MALT</t>
  </si>
  <si>
    <t>ÅTGÄRD</t>
  </si>
  <si>
    <t>PER HA</t>
  </si>
  <si>
    <t>KR/HA</t>
  </si>
  <si>
    <t>SKÖRD</t>
  </si>
  <si>
    <t xml:space="preserve">INTÄKT                </t>
  </si>
  <si>
    <t>UTSÄDE</t>
  </si>
  <si>
    <t>N</t>
  </si>
  <si>
    <t>OGRÄS</t>
  </si>
  <si>
    <t>SVAMP</t>
  </si>
  <si>
    <t>INSEKTER</t>
  </si>
  <si>
    <t>KOSTNAD 1</t>
  </si>
  <si>
    <t>på rörelsekapital</t>
  </si>
  <si>
    <t>TORKN.</t>
  </si>
  <si>
    <t>TRÖSKA</t>
  </si>
  <si>
    <t>UH+diesel</t>
  </si>
  <si>
    <t>FÄLTM.</t>
  </si>
  <si>
    <t>SPECM.</t>
  </si>
  <si>
    <t>ARBETE</t>
  </si>
  <si>
    <t>KOSTNAD 2</t>
  </si>
  <si>
    <t>TB 1</t>
  </si>
  <si>
    <t>HÖSTVETE, kvarn</t>
  </si>
  <si>
    <t>HYBRIDRÅG</t>
  </si>
  <si>
    <t>VÅRKORN, foder</t>
  </si>
  <si>
    <t>VÅRKORN, malt</t>
  </si>
  <si>
    <t>HÖSTVETE, foder</t>
  </si>
  <si>
    <t>KOSTNADER</t>
  </si>
  <si>
    <t>KVARN</t>
  </si>
  <si>
    <t xml:space="preserve"> LL</t>
  </si>
  <si>
    <t>&lt;15% ler</t>
  </si>
  <si>
    <t>LL</t>
  </si>
  <si>
    <t>SL</t>
  </si>
  <si>
    <t>ML</t>
  </si>
  <si>
    <t>LÖNSAMHET hos ett antal spannmålsgrödor</t>
  </si>
  <si>
    <t>kväve</t>
  </si>
  <si>
    <t xml:space="preserve"> ML</t>
  </si>
  <si>
    <t xml:space="preserve"> SL</t>
  </si>
  <si>
    <t>kr / ha</t>
  </si>
  <si>
    <t>kvarn 12,5%</t>
  </si>
  <si>
    <t>foder 10%</t>
  </si>
  <si>
    <t>hybrid</t>
  </si>
  <si>
    <t>foder</t>
  </si>
  <si>
    <t>malt</t>
  </si>
  <si>
    <t>kvarn 13,5%</t>
  </si>
  <si>
    <t>2  Markera dominerande jordart med en 1:a</t>
  </si>
  <si>
    <t>GRÖDA</t>
  </si>
  <si>
    <t>ÖVRIGT</t>
  </si>
  <si>
    <t>LÖNSAMHETSBERÄKNING ett antal spannmålsgrödor</t>
  </si>
  <si>
    <t>Exempel grödkalkyl</t>
  </si>
  <si>
    <t>UNDERLAG FÖR GRÖDKALKYLER</t>
  </si>
  <si>
    <t>Jordarts korrigering, kväve:</t>
  </si>
  <si>
    <t xml:space="preserve">Sand och mo jordar, lerhalt &lt; 15% </t>
  </si>
  <si>
    <t>Lättlera, LL</t>
  </si>
  <si>
    <t>Mellanlera, ML</t>
  </si>
  <si>
    <t>Styvlera, SL</t>
  </si>
  <si>
    <t>kg / ha</t>
  </si>
  <si>
    <t>+/- 0</t>
  </si>
  <si>
    <t>+ 10</t>
  </si>
  <si>
    <t>+ 20</t>
  </si>
  <si>
    <t xml:space="preserve"> -  10</t>
  </si>
  <si>
    <t>P</t>
  </si>
  <si>
    <t>K</t>
  </si>
  <si>
    <t>S</t>
  </si>
  <si>
    <t xml:space="preserve">Kväve </t>
  </si>
  <si>
    <t>Fosfor</t>
  </si>
  <si>
    <t>Kalium</t>
  </si>
  <si>
    <t>Svavel</t>
  </si>
  <si>
    <t>Atlantis</t>
  </si>
  <si>
    <t>Comet</t>
  </si>
  <si>
    <t>Flexity</t>
  </si>
  <si>
    <t>Proline</t>
  </si>
  <si>
    <t>Mavrik 2F</t>
  </si>
  <si>
    <t>Moddus 250 ES</t>
  </si>
  <si>
    <t>Starane XL</t>
  </si>
  <si>
    <t>Sumi-Alpha 5FW</t>
  </si>
  <si>
    <t>INSEKT</t>
  </si>
  <si>
    <t>STRÅF.</t>
  </si>
  <si>
    <t xml:space="preserve"> mellanlera</t>
  </si>
  <si>
    <t>20 kg</t>
  </si>
  <si>
    <t>34kg</t>
  </si>
  <si>
    <t>25 kg</t>
  </si>
  <si>
    <t>200 kg</t>
  </si>
  <si>
    <t>170 kg</t>
  </si>
  <si>
    <t>kr / kg</t>
  </si>
  <si>
    <t>KG / HA</t>
  </si>
  <si>
    <t>KR / KG</t>
  </si>
  <si>
    <t>Harmony Plus 50 SX</t>
  </si>
  <si>
    <t>Starane 180</t>
  </si>
  <si>
    <t>Rapsodi Super</t>
  </si>
  <si>
    <t>KG / DT</t>
  </si>
  <si>
    <t>Biowet</t>
  </si>
  <si>
    <t>3  Fyll i medelskörd och förväntat avräkningspris på gården för vald gröda.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</si>
</sst>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&quot; t/ha&quot;"/>
    <numFmt numFmtId="165" formatCode="0&quot; kr/ha&quot;"/>
    <numFmt numFmtId="166" formatCode="0.00&quot; Euro/t&quot;"/>
    <numFmt numFmtId="167" formatCode="0&quot; kr/t&quot;"/>
    <numFmt numFmtId="168" formatCode="0&quot; kr/t betor&quot;"/>
    <numFmt numFmtId="169" formatCode="0&quot; kr/h&quot;"/>
    <numFmt numFmtId="170" formatCode="#,##0.00\ &quot;kr&quot;"/>
    <numFmt numFmtId="171" formatCode="0.0%"/>
    <numFmt numFmtId="172" formatCode="0.00&quot; kr/dt&quot;"/>
    <numFmt numFmtId="173" formatCode="0.0"/>
    <numFmt numFmtId="174" formatCode="0&quot; N N34&quot;"/>
    <numFmt numFmtId="175" formatCode="0&quot; kg S *&quot;"/>
    <numFmt numFmtId="176" formatCode="0&quot; HÖSTVETE kvarn&quot;"/>
    <numFmt numFmtId="177" formatCode="0&quot; kg&quot;"/>
    <numFmt numFmtId="178" formatCode="0&quot; enheter&quot;"/>
  </numFmts>
  <fonts count="50" x14ac:knownFonts="1">
    <font>
      <sz val="10"/>
      <name val="Arial"/>
    </font>
    <font>
      <sz val="10"/>
      <name val="Arial"/>
    </font>
    <font>
      <b/>
      <sz val="12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MS Sans Serif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name val="MS Sans Serif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name val="Arial"/>
    </font>
    <font>
      <i/>
      <sz val="14"/>
      <name val="Arial"/>
      <family val="2"/>
    </font>
    <font>
      <sz val="14"/>
      <name val="Times New Roman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2"/>
      <name val="MS Sans Serif"/>
    </font>
    <font>
      <sz val="12"/>
      <name val="Arial"/>
    </font>
    <font>
      <b/>
      <sz val="12"/>
      <name val="Arial"/>
      <family val="2"/>
    </font>
    <font>
      <b/>
      <sz val="10"/>
      <name val="Arial"/>
    </font>
    <font>
      <sz val="14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MS Sans Serif"/>
    </font>
    <font>
      <b/>
      <sz val="14"/>
      <color indexed="10"/>
      <name val="Arial"/>
    </font>
    <font>
      <sz val="12"/>
      <name val="Arial"/>
      <family val="2"/>
    </font>
    <font>
      <sz val="10"/>
      <name val="Arial"/>
    </font>
    <font>
      <b/>
      <sz val="16"/>
      <name val="Garamond"/>
      <family val="1"/>
    </font>
    <font>
      <sz val="10"/>
      <color indexed="10"/>
      <name val="Times New Roman"/>
    </font>
    <font>
      <b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sz val="10"/>
      <color indexed="10"/>
      <name val="Arial"/>
    </font>
    <font>
      <sz val="8"/>
      <color indexed="10"/>
      <name val="Times New Roman"/>
      <family val="1"/>
    </font>
    <font>
      <sz val="10"/>
      <color indexed="10"/>
      <name val="Arial Narrow"/>
      <family val="2"/>
    </font>
    <font>
      <b/>
      <sz val="10"/>
      <color indexed="10"/>
      <name val="Times New Roman"/>
    </font>
    <font>
      <sz val="8"/>
      <color indexed="10"/>
      <name val="Times New Roman"/>
    </font>
    <font>
      <sz val="10"/>
      <color indexed="10"/>
      <name val="Times New Roman"/>
      <family val="1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2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7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1" fontId="14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/>
    </xf>
    <xf numFmtId="1" fontId="17" fillId="0" borderId="0" xfId="0" applyNumberFormat="1" applyFont="1"/>
    <xf numFmtId="1" fontId="17" fillId="0" borderId="0" xfId="0" applyNumberFormat="1" applyFont="1" applyAlignment="1">
      <alignment horizontal="right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5" fillId="0" borderId="0" xfId="0" applyFont="1" applyBorder="1"/>
    <xf numFmtId="1" fontId="0" fillId="0" borderId="0" xfId="0" applyNumberFormat="1" applyBorder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15" fillId="0" borderId="0" xfId="0" applyFont="1" applyBorder="1"/>
    <xf numFmtId="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/>
    <xf numFmtId="0" fontId="7" fillId="0" borderId="0" xfId="0" applyFont="1" applyBorder="1"/>
    <xf numFmtId="171" fontId="3" fillId="0" borderId="0" xfId="1" applyNumberFormat="1" applyFont="1" applyBorder="1"/>
    <xf numFmtId="172" fontId="3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9" xfId="0" applyFont="1" applyBorder="1"/>
    <xf numFmtId="0" fontId="3" fillId="0" borderId="9" xfId="0" applyFont="1" applyBorder="1" applyAlignment="1">
      <alignment horizontal="right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3" fillId="0" borderId="9" xfId="0" applyFont="1" applyBorder="1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3" fillId="0" borderId="11" xfId="0" applyFont="1" applyBorder="1"/>
    <xf numFmtId="166" fontId="9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1" fontId="10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0" xfId="0" applyFont="1" applyFill="1" applyBorder="1"/>
    <xf numFmtId="0" fontId="4" fillId="2" borderId="19" xfId="0" applyFont="1" applyFill="1" applyBorder="1"/>
    <xf numFmtId="0" fontId="3" fillId="2" borderId="13" xfId="0" applyFont="1" applyFill="1" applyBorder="1"/>
    <xf numFmtId="0" fontId="3" fillId="2" borderId="6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20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9" xfId="0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71" fontId="3" fillId="2" borderId="21" xfId="1" applyNumberFormat="1" applyFont="1" applyFill="1" applyBorder="1"/>
    <xf numFmtId="1" fontId="14" fillId="2" borderId="0" xfId="0" applyNumberFormat="1" applyFont="1" applyFill="1" applyAlignment="1">
      <alignment horizontal="right"/>
    </xf>
    <xf numFmtId="1" fontId="4" fillId="2" borderId="18" xfId="0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9" fillId="2" borderId="13" xfId="0" applyFont="1" applyFill="1" applyBorder="1"/>
    <xf numFmtId="0" fontId="19" fillId="2" borderId="5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 applyAlignment="1">
      <alignment horizontal="center"/>
    </xf>
    <xf numFmtId="1" fontId="18" fillId="2" borderId="14" xfId="0" applyNumberFormat="1" applyFont="1" applyFill="1" applyBorder="1" applyAlignment="1">
      <alignment horizontal="center"/>
    </xf>
    <xf numFmtId="0" fontId="19" fillId="2" borderId="24" xfId="0" applyFont="1" applyFill="1" applyBorder="1"/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1" fillId="3" borderId="27" xfId="0" applyFont="1" applyFill="1" applyBorder="1" applyProtection="1">
      <protection locked="0"/>
    </xf>
    <xf numFmtId="0" fontId="22" fillId="0" borderId="0" xfId="0" applyFont="1" applyAlignment="1">
      <alignment horizontal="right"/>
    </xf>
    <xf numFmtId="1" fontId="22" fillId="0" borderId="0" xfId="0" applyNumberFormat="1" applyFont="1"/>
    <xf numFmtId="1" fontId="23" fillId="0" borderId="0" xfId="0" applyNumberFormat="1" applyFont="1" applyAlignment="1">
      <alignment horizontal="right"/>
    </xf>
    <xf numFmtId="1" fontId="22" fillId="2" borderId="0" xfId="0" applyNumberFormat="1" applyFont="1" applyFill="1"/>
    <xf numFmtId="1" fontId="22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2" fillId="0" borderId="0" xfId="0" applyFont="1" applyBorder="1"/>
    <xf numFmtId="1" fontId="22" fillId="0" borderId="0" xfId="0" applyNumberFormat="1" applyFont="1" applyBorder="1"/>
    <xf numFmtId="0" fontId="22" fillId="0" borderId="0" xfId="0" applyFont="1"/>
    <xf numFmtId="0" fontId="26" fillId="2" borderId="13" xfId="0" applyFont="1" applyFill="1" applyBorder="1"/>
    <xf numFmtId="0" fontId="26" fillId="2" borderId="5" xfId="0" applyFont="1" applyFill="1" applyBorder="1" applyAlignment="1">
      <alignment horizontal="center"/>
    </xf>
    <xf numFmtId="1" fontId="25" fillId="4" borderId="13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0" fillId="4" borderId="28" xfId="0" applyFill="1" applyBorder="1"/>
    <xf numFmtId="176" fontId="5" fillId="4" borderId="29" xfId="0" applyNumberFormat="1" applyFont="1" applyFill="1" applyBorder="1" applyAlignment="1">
      <alignment horizontal="center"/>
    </xf>
    <xf numFmtId="0" fontId="0" fillId="4" borderId="30" xfId="0" applyFill="1" applyBorder="1"/>
    <xf numFmtId="0" fontId="5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30" xfId="0" applyFill="1" applyBorder="1" applyAlignment="1">
      <alignment horizontal="centerContinuous"/>
    </xf>
    <xf numFmtId="0" fontId="5" fillId="4" borderId="2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71" fontId="11" fillId="4" borderId="22" xfId="0" applyNumberFormat="1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1" fillId="2" borderId="0" xfId="0" applyFont="1" applyFill="1" applyBorder="1" applyProtection="1">
      <protection locked="0"/>
    </xf>
    <xf numFmtId="1" fontId="3" fillId="2" borderId="0" xfId="0" applyNumberFormat="1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1" xfId="0" applyFont="1" applyFill="1" applyBorder="1"/>
    <xf numFmtId="0" fontId="4" fillId="5" borderId="32" xfId="0" applyFont="1" applyFill="1" applyBorder="1"/>
    <xf numFmtId="0" fontId="0" fillId="5" borderId="31" xfId="0" applyFill="1" applyBorder="1"/>
    <xf numFmtId="0" fontId="18" fillId="5" borderId="13" xfId="0" applyFont="1" applyFill="1" applyBorder="1"/>
    <xf numFmtId="0" fontId="18" fillId="5" borderId="24" xfId="0" applyFont="1" applyFill="1" applyBorder="1"/>
    <xf numFmtId="0" fontId="5" fillId="6" borderId="33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4" fillId="6" borderId="12" xfId="0" applyFont="1" applyFill="1" applyBorder="1"/>
    <xf numFmtId="0" fontId="30" fillId="2" borderId="0" xfId="0" applyFont="1" applyFill="1" applyAlignment="1">
      <alignment horizontal="left"/>
    </xf>
    <xf numFmtId="0" fontId="0" fillId="3" borderId="27" xfId="0" applyFill="1" applyBorder="1" applyAlignment="1" applyProtection="1">
      <alignment horizontal="center"/>
      <protection locked="0"/>
    </xf>
    <xf numFmtId="0" fontId="20" fillId="0" borderId="0" xfId="0" applyFont="1"/>
    <xf numFmtId="0" fontId="33" fillId="0" borderId="0" xfId="0" applyFont="1"/>
    <xf numFmtId="0" fontId="34" fillId="0" borderId="0" xfId="0" applyFont="1"/>
    <xf numFmtId="0" fontId="34" fillId="2" borderId="0" xfId="0" applyFont="1" applyFill="1"/>
    <xf numFmtId="0" fontId="34" fillId="2" borderId="0" xfId="0" applyFont="1" applyFill="1" applyAlignment="1">
      <alignment horizontal="center"/>
    </xf>
    <xf numFmtId="0" fontId="34" fillId="2" borderId="0" xfId="0" applyFont="1" applyFill="1" applyBorder="1"/>
    <xf numFmtId="0" fontId="34" fillId="0" borderId="0" xfId="0" applyFont="1" applyBorder="1"/>
    <xf numFmtId="0" fontId="22" fillId="2" borderId="0" xfId="0" applyFont="1" applyFill="1" applyBorder="1"/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/>
    <xf numFmtId="0" fontId="6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18" fillId="2" borderId="16" xfId="0" applyNumberFormat="1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1" fontId="25" fillId="4" borderId="35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177" fontId="29" fillId="7" borderId="36" xfId="0" applyNumberFormat="1" applyFont="1" applyFill="1" applyBorder="1" applyAlignment="1">
      <alignment vertical="center"/>
    </xf>
    <xf numFmtId="0" fontId="29" fillId="7" borderId="37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5" fillId="2" borderId="0" xfId="0" applyFont="1" applyFill="1"/>
    <xf numFmtId="1" fontId="31" fillId="8" borderId="35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5" fillId="7" borderId="33" xfId="0" applyFont="1" applyFill="1" applyBorder="1" applyAlignment="1">
      <alignment horizontal="center"/>
    </xf>
    <xf numFmtId="0" fontId="4" fillId="7" borderId="12" xfId="0" applyFont="1" applyFill="1" applyBorder="1"/>
    <xf numFmtId="0" fontId="4" fillId="7" borderId="13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31" xfId="0" applyFont="1" applyFill="1" applyBorder="1"/>
    <xf numFmtId="0" fontId="4" fillId="7" borderId="19" xfId="0" applyFont="1" applyFill="1" applyBorder="1"/>
    <xf numFmtId="0" fontId="3" fillId="7" borderId="13" xfId="0" applyFont="1" applyFill="1" applyBorder="1"/>
    <xf numFmtId="0" fontId="3" fillId="7" borderId="6" xfId="0" applyFont="1" applyFill="1" applyBorder="1" applyAlignment="1">
      <alignment horizontal="center"/>
    </xf>
    <xf numFmtId="0" fontId="4" fillId="7" borderId="32" xfId="0" applyFont="1" applyFill="1" applyBorder="1"/>
    <xf numFmtId="0" fontId="3" fillId="7" borderId="15" xfId="0" applyFont="1" applyFill="1" applyBorder="1"/>
    <xf numFmtId="0" fontId="3" fillId="7" borderId="20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36" fillId="7" borderId="31" xfId="0" applyFont="1" applyFill="1" applyBorder="1"/>
    <xf numFmtId="0" fontId="3" fillId="7" borderId="5" xfId="0" applyFont="1" applyFill="1" applyBorder="1" applyAlignment="1">
      <alignment horizontal="center"/>
    </xf>
    <xf numFmtId="0" fontId="18" fillId="7" borderId="13" xfId="0" applyFont="1" applyFill="1" applyBorder="1"/>
    <xf numFmtId="0" fontId="19" fillId="7" borderId="13" xfId="0" applyFont="1" applyFill="1" applyBorder="1"/>
    <xf numFmtId="0" fontId="19" fillId="7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26" fillId="7" borderId="13" xfId="0" applyFont="1" applyFill="1" applyBorder="1"/>
    <xf numFmtId="0" fontId="26" fillId="7" borderId="5" xfId="0" applyFont="1" applyFill="1" applyBorder="1" applyAlignment="1">
      <alignment horizontal="center"/>
    </xf>
    <xf numFmtId="1" fontId="26" fillId="7" borderId="35" xfId="0" applyNumberFormat="1" applyFont="1" applyFill="1" applyBorder="1" applyAlignment="1">
      <alignment horizontal="center"/>
    </xf>
    <xf numFmtId="0" fontId="18" fillId="7" borderId="24" xfId="0" applyFont="1" applyFill="1" applyBorder="1"/>
    <xf numFmtId="0" fontId="19" fillId="7" borderId="24" xfId="0" applyFont="1" applyFill="1" applyBorder="1"/>
    <xf numFmtId="0" fontId="19" fillId="7" borderId="25" xfId="0" applyFont="1" applyFill="1" applyBorder="1" applyAlignment="1">
      <alignment horizontal="center"/>
    </xf>
    <xf numFmtId="0" fontId="19" fillId="7" borderId="34" xfId="0" applyFont="1" applyFill="1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11" fillId="0" borderId="22" xfId="0" applyNumberFormat="1" applyFont="1" applyFill="1" applyBorder="1" applyAlignment="1">
      <alignment horizontal="center"/>
    </xf>
    <xf numFmtId="0" fontId="36" fillId="0" borderId="38" xfId="0" applyFont="1" applyFill="1" applyBorder="1"/>
    <xf numFmtId="176" fontId="5" fillId="0" borderId="39" xfId="0" applyNumberFormat="1" applyFont="1" applyFill="1" applyBorder="1" applyAlignment="1">
      <alignment horizontal="center"/>
    </xf>
    <xf numFmtId="0" fontId="36" fillId="0" borderId="4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/>
    <xf numFmtId="1" fontId="3" fillId="0" borderId="2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3" xfId="0" applyFont="1" applyFill="1" applyBorder="1"/>
    <xf numFmtId="175" fontId="3" fillId="0" borderId="13" xfId="0" applyNumberFormat="1" applyFont="1" applyFill="1" applyBorder="1" applyAlignment="1">
      <alignment horizontal="left"/>
    </xf>
    <xf numFmtId="174" fontId="3" fillId="0" borderId="13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center"/>
    </xf>
    <xf numFmtId="0" fontId="4" fillId="0" borderId="41" xfId="0" applyFont="1" applyFill="1" applyBorder="1"/>
    <xf numFmtId="1" fontId="4" fillId="0" borderId="35" xfId="0" applyNumberFormat="1" applyFont="1" applyFill="1" applyBorder="1" applyAlignment="1">
      <alignment horizontal="center"/>
    </xf>
    <xf numFmtId="1" fontId="18" fillId="7" borderId="35" xfId="0" applyNumberFormat="1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/>
    </xf>
    <xf numFmtId="1" fontId="4" fillId="7" borderId="35" xfId="0" applyNumberFormat="1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38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70" fontId="38" fillId="0" borderId="3" xfId="0" applyNumberFormat="1" applyFont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20" fillId="5" borderId="31" xfId="0" applyFont="1" applyFill="1" applyBorder="1"/>
    <xf numFmtId="177" fontId="3" fillId="2" borderId="21" xfId="0" applyNumberFormat="1" applyFont="1" applyFill="1" applyBorder="1"/>
    <xf numFmtId="177" fontId="3" fillId="2" borderId="21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/>
    <xf numFmtId="0" fontId="6" fillId="0" borderId="5" xfId="0" applyFont="1" applyBorder="1" applyAlignment="1">
      <alignment horizontal="center"/>
    </xf>
    <xf numFmtId="0" fontId="44" fillId="0" borderId="3" xfId="0" applyFont="1" applyBorder="1"/>
    <xf numFmtId="0" fontId="38" fillId="0" borderId="3" xfId="0" applyFont="1" applyBorder="1" applyAlignment="1">
      <alignment horizontal="right"/>
    </xf>
    <xf numFmtId="0" fontId="39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164" fontId="38" fillId="0" borderId="3" xfId="0" applyNumberFormat="1" applyFont="1" applyBorder="1" applyAlignment="1">
      <alignment horizontal="center"/>
    </xf>
    <xf numFmtId="0" fontId="41" fillId="0" borderId="3" xfId="0" applyFont="1" applyBorder="1"/>
    <xf numFmtId="0" fontId="5" fillId="0" borderId="3" xfId="0" applyFont="1" applyBorder="1"/>
    <xf numFmtId="165" fontId="42" fillId="0" borderId="3" xfId="0" applyNumberFormat="1" applyFont="1" applyBorder="1" applyAlignment="1">
      <alignment horizontal="center"/>
    </xf>
    <xf numFmtId="166" fontId="43" fillId="0" borderId="3" xfId="0" applyNumberFormat="1" applyFont="1" applyBorder="1" applyAlignment="1">
      <alignment horizontal="center"/>
    </xf>
    <xf numFmtId="169" fontId="3" fillId="0" borderId="4" xfId="0" applyNumberFormat="1" applyFont="1" applyBorder="1" applyAlignment="1">
      <alignment horizontal="center"/>
    </xf>
    <xf numFmtId="178" fontId="3" fillId="2" borderId="21" xfId="0" applyNumberFormat="1" applyFont="1" applyFill="1" applyBorder="1"/>
    <xf numFmtId="0" fontId="38" fillId="0" borderId="4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46" fillId="0" borderId="7" xfId="0" applyFont="1" applyBorder="1"/>
    <xf numFmtId="49" fontId="38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4" fillId="7" borderId="42" xfId="0" applyFont="1" applyFill="1" applyBorder="1"/>
    <xf numFmtId="0" fontId="36" fillId="0" borderId="43" xfId="0" applyFont="1" applyFill="1" applyBorder="1"/>
    <xf numFmtId="0" fontId="3" fillId="0" borderId="13" xfId="0" applyFont="1" applyFill="1" applyBorder="1" applyAlignment="1">
      <alignment horizontal="right"/>
    </xf>
    <xf numFmtId="175" fontId="3" fillId="0" borderId="13" xfId="0" applyNumberFormat="1" applyFont="1" applyFill="1" applyBorder="1" applyAlignment="1">
      <alignment horizontal="right"/>
    </xf>
    <xf numFmtId="174" fontId="3" fillId="0" borderId="13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73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20" fillId="7" borderId="31" xfId="0" applyFont="1" applyFill="1" applyBorder="1"/>
    <xf numFmtId="0" fontId="0" fillId="2" borderId="42" xfId="0" applyFill="1" applyBorder="1"/>
    <xf numFmtId="0" fontId="36" fillId="2" borderId="0" xfId="0" applyFont="1" applyFill="1"/>
    <xf numFmtId="0" fontId="36" fillId="0" borderId="0" xfId="0" applyFont="1"/>
    <xf numFmtId="10" fontId="3" fillId="0" borderId="4" xfId="0" applyNumberFormat="1" applyFont="1" applyBorder="1" applyAlignment="1">
      <alignment horizontal="center"/>
    </xf>
    <xf numFmtId="171" fontId="3" fillId="0" borderId="4" xfId="0" applyNumberFormat="1" applyFont="1" applyBorder="1"/>
    <xf numFmtId="2" fontId="3" fillId="0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0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34" fillId="8" borderId="44" xfId="0" applyFont="1" applyFill="1" applyBorder="1" applyAlignment="1">
      <alignment horizontal="center" vertical="center"/>
    </xf>
    <xf numFmtId="0" fontId="34" fillId="8" borderId="45" xfId="0" applyFont="1" applyFill="1" applyBorder="1" applyAlignment="1">
      <alignment horizontal="center" vertical="center"/>
    </xf>
    <xf numFmtId="0" fontId="34" fillId="8" borderId="46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vertical="center"/>
    </xf>
    <xf numFmtId="0" fontId="34" fillId="8" borderId="48" xfId="0" applyFont="1" applyFill="1" applyBorder="1" applyAlignment="1">
      <alignment horizontal="center" vertical="center"/>
    </xf>
    <xf numFmtId="0" fontId="34" fillId="8" borderId="49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298450</xdr:colOff>
      <xdr:row>40</xdr:row>
      <xdr:rowOff>6350</xdr:rowOff>
    </xdr:from>
    <xdr:to>
      <xdr:col>48</xdr:col>
      <xdr:colOff>590550</xdr:colOff>
      <xdr:row>41</xdr:row>
      <xdr:rowOff>0</xdr:rowOff>
    </xdr:to>
    <xdr:sp macro="" textlink="">
      <xdr:nvSpPr>
        <xdr:cNvPr id="1273" name="Line 5">
          <a:extLst>
            <a:ext uri="{FF2B5EF4-FFF2-40B4-BE49-F238E27FC236}">
              <a16:creationId xmlns:a16="http://schemas.microsoft.com/office/drawing/2014/main" id="{EB93B5A1-DDD5-18E2-C63A-5482AB0D70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46126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298450</xdr:colOff>
      <xdr:row>40</xdr:row>
      <xdr:rowOff>6350</xdr:rowOff>
    </xdr:from>
    <xdr:to>
      <xdr:col>43</xdr:col>
      <xdr:colOff>590550</xdr:colOff>
      <xdr:row>41</xdr:row>
      <xdr:rowOff>0</xdr:rowOff>
    </xdr:to>
    <xdr:sp macro="" textlink="">
      <xdr:nvSpPr>
        <xdr:cNvPr id="1274" name="Line 7">
          <a:extLst>
            <a:ext uri="{FF2B5EF4-FFF2-40B4-BE49-F238E27FC236}">
              <a16:creationId xmlns:a16="http://schemas.microsoft.com/office/drawing/2014/main" id="{D1CC266A-135D-87F5-C00F-181CA1F1B9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17932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298450</xdr:colOff>
      <xdr:row>40</xdr:row>
      <xdr:rowOff>6350</xdr:rowOff>
    </xdr:from>
    <xdr:to>
      <xdr:col>38</xdr:col>
      <xdr:colOff>590550</xdr:colOff>
      <xdr:row>41</xdr:row>
      <xdr:rowOff>0</xdr:rowOff>
    </xdr:to>
    <xdr:sp macro="" textlink="">
      <xdr:nvSpPr>
        <xdr:cNvPr id="1275" name="Line 9">
          <a:extLst>
            <a:ext uri="{FF2B5EF4-FFF2-40B4-BE49-F238E27FC236}">
              <a16:creationId xmlns:a16="http://schemas.microsoft.com/office/drawing/2014/main" id="{44B31043-48D9-21E4-DA96-1A66825F18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89738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298450</xdr:colOff>
      <xdr:row>40</xdr:row>
      <xdr:rowOff>6350</xdr:rowOff>
    </xdr:from>
    <xdr:to>
      <xdr:col>33</xdr:col>
      <xdr:colOff>590550</xdr:colOff>
      <xdr:row>41</xdr:row>
      <xdr:rowOff>0</xdr:rowOff>
    </xdr:to>
    <xdr:sp macro="" textlink="">
      <xdr:nvSpPr>
        <xdr:cNvPr id="1276" name="Line 11">
          <a:extLst>
            <a:ext uri="{FF2B5EF4-FFF2-40B4-BE49-F238E27FC236}">
              <a16:creationId xmlns:a16="http://schemas.microsoft.com/office/drawing/2014/main" id="{BAD39B46-F995-694B-4201-A343D7C5904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61544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298450</xdr:colOff>
      <xdr:row>40</xdr:row>
      <xdr:rowOff>6350</xdr:rowOff>
    </xdr:from>
    <xdr:to>
      <xdr:col>28</xdr:col>
      <xdr:colOff>590550</xdr:colOff>
      <xdr:row>41</xdr:row>
      <xdr:rowOff>0</xdr:rowOff>
    </xdr:to>
    <xdr:sp macro="" textlink="">
      <xdr:nvSpPr>
        <xdr:cNvPr id="1277" name="Line 13">
          <a:extLst>
            <a:ext uri="{FF2B5EF4-FFF2-40B4-BE49-F238E27FC236}">
              <a16:creationId xmlns:a16="http://schemas.microsoft.com/office/drawing/2014/main" id="{80A6B388-6BA1-4DD7-8BEF-56661D2F48D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33350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298450</xdr:colOff>
      <xdr:row>40</xdr:row>
      <xdr:rowOff>6350</xdr:rowOff>
    </xdr:from>
    <xdr:to>
      <xdr:col>23</xdr:col>
      <xdr:colOff>590550</xdr:colOff>
      <xdr:row>41</xdr:row>
      <xdr:rowOff>0</xdr:rowOff>
    </xdr:to>
    <xdr:sp macro="" textlink="">
      <xdr:nvSpPr>
        <xdr:cNvPr id="1278" name="Line 15">
          <a:extLst>
            <a:ext uri="{FF2B5EF4-FFF2-40B4-BE49-F238E27FC236}">
              <a16:creationId xmlns:a16="http://schemas.microsoft.com/office/drawing/2014/main" id="{AB627F41-6887-23EA-6D33-975D460E834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05156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298450</xdr:colOff>
      <xdr:row>40</xdr:row>
      <xdr:rowOff>6350</xdr:rowOff>
    </xdr:from>
    <xdr:to>
      <xdr:col>18</xdr:col>
      <xdr:colOff>590550</xdr:colOff>
      <xdr:row>41</xdr:row>
      <xdr:rowOff>0</xdr:rowOff>
    </xdr:to>
    <xdr:sp macro="" textlink="">
      <xdr:nvSpPr>
        <xdr:cNvPr id="1279" name="Line 17">
          <a:extLst>
            <a:ext uri="{FF2B5EF4-FFF2-40B4-BE49-F238E27FC236}">
              <a16:creationId xmlns:a16="http://schemas.microsoft.com/office/drawing/2014/main" id="{320D1DBA-5A1B-3295-480F-BB9DC4D2FEA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76962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298450</xdr:colOff>
      <xdr:row>40</xdr:row>
      <xdr:rowOff>6350</xdr:rowOff>
    </xdr:from>
    <xdr:to>
      <xdr:col>13</xdr:col>
      <xdr:colOff>584200</xdr:colOff>
      <xdr:row>41</xdr:row>
      <xdr:rowOff>0</xdr:rowOff>
    </xdr:to>
    <xdr:sp macro="" textlink="">
      <xdr:nvSpPr>
        <xdr:cNvPr id="1280" name="Line 19">
          <a:extLst>
            <a:ext uri="{FF2B5EF4-FFF2-40B4-BE49-F238E27FC236}">
              <a16:creationId xmlns:a16="http://schemas.microsoft.com/office/drawing/2014/main" id="{14559096-ACB8-25B8-4B08-E8B8503C768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870450" y="426085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311150</xdr:colOff>
      <xdr:row>42</xdr:row>
      <xdr:rowOff>38100</xdr:rowOff>
    </xdr:from>
    <xdr:to>
      <xdr:col>9</xdr:col>
      <xdr:colOff>311150</xdr:colOff>
      <xdr:row>42</xdr:row>
      <xdr:rowOff>234950</xdr:rowOff>
    </xdr:to>
    <xdr:sp macro="" textlink="">
      <xdr:nvSpPr>
        <xdr:cNvPr id="1281" name="Line 22">
          <a:extLst>
            <a:ext uri="{FF2B5EF4-FFF2-40B4-BE49-F238E27FC236}">
              <a16:creationId xmlns:a16="http://schemas.microsoft.com/office/drawing/2014/main" id="{93F82552-F215-3442-69FE-9FF7EA2BE3B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67335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298450</xdr:colOff>
      <xdr:row>40</xdr:row>
      <xdr:rowOff>6350</xdr:rowOff>
    </xdr:from>
    <xdr:to>
      <xdr:col>8</xdr:col>
      <xdr:colOff>584200</xdr:colOff>
      <xdr:row>41</xdr:row>
      <xdr:rowOff>0</xdr:rowOff>
    </xdr:to>
    <xdr:sp macro="" textlink="">
      <xdr:nvSpPr>
        <xdr:cNvPr id="1282" name="Line 23">
          <a:extLst>
            <a:ext uri="{FF2B5EF4-FFF2-40B4-BE49-F238E27FC236}">
              <a16:creationId xmlns:a16="http://schemas.microsoft.com/office/drawing/2014/main" id="{A11F8C4B-084A-5330-FC9D-7D9F2841510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044700" y="426085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311150</xdr:colOff>
      <xdr:row>42</xdr:row>
      <xdr:rowOff>38100</xdr:rowOff>
    </xdr:from>
    <xdr:to>
      <xdr:col>14</xdr:col>
      <xdr:colOff>311150</xdr:colOff>
      <xdr:row>42</xdr:row>
      <xdr:rowOff>234950</xdr:rowOff>
    </xdr:to>
    <xdr:sp macro="" textlink="">
      <xdr:nvSpPr>
        <xdr:cNvPr id="1283" name="Line 25">
          <a:extLst>
            <a:ext uri="{FF2B5EF4-FFF2-40B4-BE49-F238E27FC236}">
              <a16:creationId xmlns:a16="http://schemas.microsoft.com/office/drawing/2014/main" id="{29356152-6963-C773-C36E-8E0AE38257D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54991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311150</xdr:colOff>
      <xdr:row>42</xdr:row>
      <xdr:rowOff>38100</xdr:rowOff>
    </xdr:from>
    <xdr:to>
      <xdr:col>19</xdr:col>
      <xdr:colOff>311150</xdr:colOff>
      <xdr:row>42</xdr:row>
      <xdr:rowOff>234950</xdr:rowOff>
    </xdr:to>
    <xdr:sp macro="" textlink="">
      <xdr:nvSpPr>
        <xdr:cNvPr id="1284" name="Line 26">
          <a:extLst>
            <a:ext uri="{FF2B5EF4-FFF2-40B4-BE49-F238E27FC236}">
              <a16:creationId xmlns:a16="http://schemas.microsoft.com/office/drawing/2014/main" id="{6E99F2B0-E6F7-4BE8-733C-EC8F6D61392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83185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311150</xdr:colOff>
      <xdr:row>42</xdr:row>
      <xdr:rowOff>38100</xdr:rowOff>
    </xdr:from>
    <xdr:to>
      <xdr:col>24</xdr:col>
      <xdr:colOff>311150</xdr:colOff>
      <xdr:row>42</xdr:row>
      <xdr:rowOff>234950</xdr:rowOff>
    </xdr:to>
    <xdr:sp macro="" textlink="">
      <xdr:nvSpPr>
        <xdr:cNvPr id="1285" name="Line 27">
          <a:extLst>
            <a:ext uri="{FF2B5EF4-FFF2-40B4-BE49-F238E27FC236}">
              <a16:creationId xmlns:a16="http://schemas.microsoft.com/office/drawing/2014/main" id="{1643DB0A-BC26-C910-D847-E823B4D0501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11379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311150</xdr:colOff>
      <xdr:row>42</xdr:row>
      <xdr:rowOff>38100</xdr:rowOff>
    </xdr:from>
    <xdr:to>
      <xdr:col>29</xdr:col>
      <xdr:colOff>311150</xdr:colOff>
      <xdr:row>42</xdr:row>
      <xdr:rowOff>234950</xdr:rowOff>
    </xdr:to>
    <xdr:sp macro="" textlink="">
      <xdr:nvSpPr>
        <xdr:cNvPr id="1286" name="Line 28">
          <a:extLst>
            <a:ext uri="{FF2B5EF4-FFF2-40B4-BE49-F238E27FC236}">
              <a16:creationId xmlns:a16="http://schemas.microsoft.com/office/drawing/2014/main" id="{E6F88F85-7156-91DB-F87E-3FDE605E56D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39573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311150</xdr:colOff>
      <xdr:row>42</xdr:row>
      <xdr:rowOff>38100</xdr:rowOff>
    </xdr:from>
    <xdr:to>
      <xdr:col>34</xdr:col>
      <xdr:colOff>311150</xdr:colOff>
      <xdr:row>42</xdr:row>
      <xdr:rowOff>234950</xdr:rowOff>
    </xdr:to>
    <xdr:sp macro="" textlink="">
      <xdr:nvSpPr>
        <xdr:cNvPr id="1287" name="Line 29">
          <a:extLst>
            <a:ext uri="{FF2B5EF4-FFF2-40B4-BE49-F238E27FC236}">
              <a16:creationId xmlns:a16="http://schemas.microsoft.com/office/drawing/2014/main" id="{2A917B10-9872-9DF7-250A-6C01E20FC4B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67767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311150</xdr:colOff>
      <xdr:row>42</xdr:row>
      <xdr:rowOff>38100</xdr:rowOff>
    </xdr:from>
    <xdr:to>
      <xdr:col>39</xdr:col>
      <xdr:colOff>311150</xdr:colOff>
      <xdr:row>42</xdr:row>
      <xdr:rowOff>234950</xdr:rowOff>
    </xdr:to>
    <xdr:sp macro="" textlink="">
      <xdr:nvSpPr>
        <xdr:cNvPr id="1288" name="Line 30">
          <a:extLst>
            <a:ext uri="{FF2B5EF4-FFF2-40B4-BE49-F238E27FC236}">
              <a16:creationId xmlns:a16="http://schemas.microsoft.com/office/drawing/2014/main" id="{2A1B7CD8-D122-487A-ED40-CD587ECE5F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95961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311150</xdr:colOff>
      <xdr:row>42</xdr:row>
      <xdr:rowOff>38100</xdr:rowOff>
    </xdr:from>
    <xdr:to>
      <xdr:col>44</xdr:col>
      <xdr:colOff>311150</xdr:colOff>
      <xdr:row>42</xdr:row>
      <xdr:rowOff>234950</xdr:rowOff>
    </xdr:to>
    <xdr:sp macro="" textlink="">
      <xdr:nvSpPr>
        <xdr:cNvPr id="1289" name="Line 31">
          <a:extLst>
            <a:ext uri="{FF2B5EF4-FFF2-40B4-BE49-F238E27FC236}">
              <a16:creationId xmlns:a16="http://schemas.microsoft.com/office/drawing/2014/main" id="{8EECA29D-34C5-2C4B-BE86-FB879A7AEAC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24155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311150</xdr:colOff>
      <xdr:row>42</xdr:row>
      <xdr:rowOff>38100</xdr:rowOff>
    </xdr:from>
    <xdr:to>
      <xdr:col>49</xdr:col>
      <xdr:colOff>311150</xdr:colOff>
      <xdr:row>42</xdr:row>
      <xdr:rowOff>234950</xdr:rowOff>
    </xdr:to>
    <xdr:sp macro="" textlink="">
      <xdr:nvSpPr>
        <xdr:cNvPr id="1290" name="Line 32">
          <a:extLst>
            <a:ext uri="{FF2B5EF4-FFF2-40B4-BE49-F238E27FC236}">
              <a16:creationId xmlns:a16="http://schemas.microsoft.com/office/drawing/2014/main" id="{9B4016B4-3BCE-ADB8-BE97-D42EA930F1B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5234900" y="467360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298450</xdr:colOff>
      <xdr:row>40</xdr:row>
      <xdr:rowOff>6350</xdr:rowOff>
    </xdr:from>
    <xdr:to>
      <xdr:col>13</xdr:col>
      <xdr:colOff>584200</xdr:colOff>
      <xdr:row>41</xdr:row>
      <xdr:rowOff>0</xdr:rowOff>
    </xdr:to>
    <xdr:sp macro="" textlink="">
      <xdr:nvSpPr>
        <xdr:cNvPr id="1291" name="Line 79">
          <a:extLst>
            <a:ext uri="{FF2B5EF4-FFF2-40B4-BE49-F238E27FC236}">
              <a16:creationId xmlns:a16="http://schemas.microsoft.com/office/drawing/2014/main" id="{6A1BD9EA-0405-CDD2-CE61-E559E2CF23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870450" y="426085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298450</xdr:colOff>
      <xdr:row>40</xdr:row>
      <xdr:rowOff>6350</xdr:rowOff>
    </xdr:from>
    <xdr:to>
      <xdr:col>18</xdr:col>
      <xdr:colOff>590550</xdr:colOff>
      <xdr:row>41</xdr:row>
      <xdr:rowOff>0</xdr:rowOff>
    </xdr:to>
    <xdr:sp macro="" textlink="">
      <xdr:nvSpPr>
        <xdr:cNvPr id="1292" name="Line 80">
          <a:extLst>
            <a:ext uri="{FF2B5EF4-FFF2-40B4-BE49-F238E27FC236}">
              <a16:creationId xmlns:a16="http://schemas.microsoft.com/office/drawing/2014/main" id="{2E8B8D04-5A6D-8F85-FD45-FA69B14B63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76962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298450</xdr:colOff>
      <xdr:row>40</xdr:row>
      <xdr:rowOff>6350</xdr:rowOff>
    </xdr:from>
    <xdr:to>
      <xdr:col>23</xdr:col>
      <xdr:colOff>590550</xdr:colOff>
      <xdr:row>41</xdr:row>
      <xdr:rowOff>0</xdr:rowOff>
    </xdr:to>
    <xdr:sp macro="" textlink="">
      <xdr:nvSpPr>
        <xdr:cNvPr id="1293" name="Line 81">
          <a:extLst>
            <a:ext uri="{FF2B5EF4-FFF2-40B4-BE49-F238E27FC236}">
              <a16:creationId xmlns:a16="http://schemas.microsoft.com/office/drawing/2014/main" id="{E5176493-0DF0-E2A4-47D0-93394237BDA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05156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298450</xdr:colOff>
      <xdr:row>40</xdr:row>
      <xdr:rowOff>6350</xdr:rowOff>
    </xdr:from>
    <xdr:to>
      <xdr:col>28</xdr:col>
      <xdr:colOff>590550</xdr:colOff>
      <xdr:row>41</xdr:row>
      <xdr:rowOff>0</xdr:rowOff>
    </xdr:to>
    <xdr:sp macro="" textlink="">
      <xdr:nvSpPr>
        <xdr:cNvPr id="1294" name="Line 82">
          <a:extLst>
            <a:ext uri="{FF2B5EF4-FFF2-40B4-BE49-F238E27FC236}">
              <a16:creationId xmlns:a16="http://schemas.microsoft.com/office/drawing/2014/main" id="{317E8D76-A2A3-420F-D21E-C087A35191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33350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298450</xdr:colOff>
      <xdr:row>40</xdr:row>
      <xdr:rowOff>6350</xdr:rowOff>
    </xdr:from>
    <xdr:to>
      <xdr:col>33</xdr:col>
      <xdr:colOff>590550</xdr:colOff>
      <xdr:row>41</xdr:row>
      <xdr:rowOff>0</xdr:rowOff>
    </xdr:to>
    <xdr:sp macro="" textlink="">
      <xdr:nvSpPr>
        <xdr:cNvPr id="1295" name="Line 83">
          <a:extLst>
            <a:ext uri="{FF2B5EF4-FFF2-40B4-BE49-F238E27FC236}">
              <a16:creationId xmlns:a16="http://schemas.microsoft.com/office/drawing/2014/main" id="{871E1C62-EAE1-D973-4227-C742CE3E09D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61544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298450</xdr:colOff>
      <xdr:row>40</xdr:row>
      <xdr:rowOff>6350</xdr:rowOff>
    </xdr:from>
    <xdr:to>
      <xdr:col>38</xdr:col>
      <xdr:colOff>590550</xdr:colOff>
      <xdr:row>41</xdr:row>
      <xdr:rowOff>0</xdr:rowOff>
    </xdr:to>
    <xdr:sp macro="" textlink="">
      <xdr:nvSpPr>
        <xdr:cNvPr id="1296" name="Line 84">
          <a:extLst>
            <a:ext uri="{FF2B5EF4-FFF2-40B4-BE49-F238E27FC236}">
              <a16:creationId xmlns:a16="http://schemas.microsoft.com/office/drawing/2014/main" id="{D2F1D533-0DB6-9061-CDD2-D7C2BA8AF3E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89738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298450</xdr:colOff>
      <xdr:row>40</xdr:row>
      <xdr:rowOff>6350</xdr:rowOff>
    </xdr:from>
    <xdr:to>
      <xdr:col>43</xdr:col>
      <xdr:colOff>590550</xdr:colOff>
      <xdr:row>41</xdr:row>
      <xdr:rowOff>0</xdr:rowOff>
    </xdr:to>
    <xdr:sp macro="" textlink="">
      <xdr:nvSpPr>
        <xdr:cNvPr id="1297" name="Line 85">
          <a:extLst>
            <a:ext uri="{FF2B5EF4-FFF2-40B4-BE49-F238E27FC236}">
              <a16:creationId xmlns:a16="http://schemas.microsoft.com/office/drawing/2014/main" id="{94BDC9E4-945E-728B-8A01-2DCDA1BE3D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17932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298450</xdr:colOff>
      <xdr:row>40</xdr:row>
      <xdr:rowOff>6350</xdr:rowOff>
    </xdr:from>
    <xdr:to>
      <xdr:col>48</xdr:col>
      <xdr:colOff>590550</xdr:colOff>
      <xdr:row>41</xdr:row>
      <xdr:rowOff>0</xdr:rowOff>
    </xdr:to>
    <xdr:sp macro="" textlink="">
      <xdr:nvSpPr>
        <xdr:cNvPr id="1298" name="Line 86">
          <a:extLst>
            <a:ext uri="{FF2B5EF4-FFF2-40B4-BE49-F238E27FC236}">
              <a16:creationId xmlns:a16="http://schemas.microsoft.com/office/drawing/2014/main" id="{F99CCDD2-B318-24FF-A1DA-33DCFABB0A1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4612600" y="426085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9</xdr:col>
      <xdr:colOff>412750</xdr:colOff>
      <xdr:row>26</xdr:row>
      <xdr:rowOff>1143000</xdr:rowOff>
    </xdr:to>
    <xdr:pic>
      <xdr:nvPicPr>
        <xdr:cNvPr id="1299" name="Bildobjekt 2" descr="Greppa Näringens logotyp">
          <a:extLst>
            <a:ext uri="{FF2B5EF4-FFF2-40B4-BE49-F238E27FC236}">
              <a16:creationId xmlns:a16="http://schemas.microsoft.com/office/drawing/2014/main" id="{F1071170-4C91-C098-7649-25D9631CC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0"/>
          <a:ext cx="22479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596900</xdr:colOff>
      <xdr:row>26</xdr:row>
      <xdr:rowOff>1155700</xdr:rowOff>
    </xdr:to>
    <xdr:pic>
      <xdr:nvPicPr>
        <xdr:cNvPr id="1300" name="Bildobjekt 28" descr="EU-loggan">
          <a:extLst>
            <a:ext uri="{FF2B5EF4-FFF2-40B4-BE49-F238E27FC236}">
              <a16:creationId xmlns:a16="http://schemas.microsoft.com/office/drawing/2014/main" id="{44F48A46-08E1-0B97-EC34-8EE3748A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8150" y="0"/>
          <a:ext cx="12065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152400</xdr:rowOff>
    </xdr:from>
    <xdr:to>
      <xdr:col>6</xdr:col>
      <xdr:colOff>12700</xdr:colOff>
      <xdr:row>4</xdr:row>
      <xdr:rowOff>95250</xdr:rowOff>
    </xdr:to>
    <xdr:sp macro="" textlink="">
      <xdr:nvSpPr>
        <xdr:cNvPr id="3080" name="AutoShape 1">
          <a:extLst>
            <a:ext uri="{FF2B5EF4-FFF2-40B4-BE49-F238E27FC236}">
              <a16:creationId xmlns:a16="http://schemas.microsoft.com/office/drawing/2014/main" id="{E913FDF0-4735-1BE7-679C-8ABD9340991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/>
        </xdr:cNvSpPr>
      </xdr:nvSpPr>
      <xdr:spPr bwMode="auto">
        <a:xfrm rot="5400000">
          <a:off x="2339975" y="-631825"/>
          <a:ext cx="266700" cy="2508250"/>
        </a:xfrm>
        <a:prstGeom prst="rightBrace">
          <a:avLst>
            <a:gd name="adj1" fmla="val 7837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8"/>
  <sheetViews>
    <sheetView tabSelected="1" topLeftCell="F27" zoomScale="75" workbookViewId="0">
      <selection activeCell="V27" sqref="V27"/>
    </sheetView>
  </sheetViews>
  <sheetFormatPr defaultRowHeight="13" outlineLevelRow="1" outlineLevelCol="1" x14ac:dyDescent="0.3"/>
  <cols>
    <col min="1" max="1" width="33.81640625" style="10" hidden="1" customWidth="1" outlineLevel="1"/>
    <col min="2" max="2" width="23.453125" hidden="1" customWidth="1" outlineLevel="1"/>
    <col min="3" max="3" width="32.26953125" hidden="1" customWidth="1" outlineLevel="1"/>
    <col min="4" max="4" width="37.54296875" hidden="1" customWidth="1" outlineLevel="1"/>
    <col min="5" max="5" width="28.7265625" hidden="1" customWidth="1" outlineLevel="1"/>
    <col min="6" max="6" width="7.54296875" customWidth="1" collapsed="1"/>
    <col min="7" max="7" width="8.1796875" style="25" customWidth="1"/>
    <col min="8" max="8" width="9.26953125" customWidth="1"/>
    <col min="9" max="9" width="8.81640625" customWidth="1"/>
    <col min="10" max="11" width="8.7265625" customWidth="1"/>
    <col min="12" max="12" width="5.453125" style="84" customWidth="1"/>
    <col min="14" max="14" width="8.81640625" customWidth="1"/>
    <col min="15" max="16" width="8.7265625" customWidth="1"/>
    <col min="17" max="17" width="5.453125" style="84" customWidth="1"/>
    <col min="19" max="21" width="8.7265625" customWidth="1"/>
    <col min="22" max="22" width="5.453125" style="84" customWidth="1"/>
    <col min="24" max="26" width="8.7265625" customWidth="1"/>
    <col min="27" max="27" width="5.453125" style="84" customWidth="1"/>
    <col min="29" max="31" width="8.7265625" customWidth="1"/>
    <col min="32" max="32" width="5.453125" style="84" customWidth="1"/>
    <col min="34" max="36" width="8.7265625" customWidth="1"/>
    <col min="37" max="37" width="5.453125" style="84" customWidth="1"/>
    <col min="39" max="41" width="8.7265625" customWidth="1"/>
    <col min="42" max="42" width="5.453125" style="84" customWidth="1"/>
    <col min="44" max="46" width="8.7265625" customWidth="1"/>
    <col min="47" max="47" width="5.453125" style="84" customWidth="1"/>
    <col min="49" max="51" width="8.7265625" customWidth="1"/>
    <col min="52" max="52" width="5.453125" style="84" customWidth="1"/>
    <col min="54" max="54" width="8.54296875" customWidth="1"/>
    <col min="55" max="59" width="8.7265625" customWidth="1"/>
    <col min="60" max="60" width="8.54296875" customWidth="1"/>
    <col min="61" max="61" width="2.81640625" style="3" customWidth="1"/>
    <col min="63" max="63" width="8.7265625" customWidth="1"/>
    <col min="64" max="64" width="8.54296875" customWidth="1"/>
    <col min="65" max="71" width="8.7265625" customWidth="1"/>
    <col min="72" max="75" width="8.7265625" style="3" customWidth="1"/>
    <col min="76" max="76" width="8.54296875" style="3" customWidth="1"/>
    <col min="77" max="77" width="8.7265625" style="3" customWidth="1"/>
    <col min="78" max="78" width="0.1796875" style="3" customWidth="1"/>
    <col min="79" max="79" width="9.1796875" style="3" customWidth="1"/>
    <col min="80" max="81" width="8.81640625" style="3" customWidth="1"/>
    <col min="82" max="83" width="8.7265625" style="3" customWidth="1"/>
    <col min="84" max="84" width="8.81640625" style="3" customWidth="1"/>
    <col min="85" max="85" width="8.7265625" style="3" customWidth="1"/>
    <col min="86" max="87" width="8.81640625" style="3" customWidth="1"/>
    <col min="88" max="89" width="8.7265625" style="3" customWidth="1"/>
    <col min="90" max="94" width="8.81640625" style="3" customWidth="1"/>
    <col min="95" max="95" width="2.81640625" style="3" customWidth="1"/>
    <col min="96" max="96" width="9.1796875" style="3" customWidth="1"/>
    <col min="97" max="111" width="8.7265625" style="3" customWidth="1"/>
    <col min="112" max="112" width="2.81640625" style="3" customWidth="1"/>
    <col min="113" max="131" width="9.1796875" style="3" customWidth="1"/>
  </cols>
  <sheetData>
    <row r="1" spans="1:39" ht="20.149999999999999" hidden="1" customHeight="1" outlineLevel="1" x14ac:dyDescent="0.3">
      <c r="A1" s="1" t="s">
        <v>0</v>
      </c>
      <c r="B1" s="2"/>
      <c r="C1" s="3"/>
      <c r="D1" s="4"/>
      <c r="E1" s="5"/>
      <c r="F1" s="4"/>
      <c r="G1" s="80"/>
      <c r="H1" s="3"/>
      <c r="I1" s="3"/>
      <c r="J1" s="3"/>
    </row>
    <row r="2" spans="1:39" ht="20.149999999999999" hidden="1" customHeight="1" outlineLevel="1" x14ac:dyDescent="0.3">
      <c r="A2" s="6"/>
      <c r="B2" s="7"/>
      <c r="C2" s="8"/>
      <c r="D2" s="8"/>
      <c r="E2" s="7"/>
      <c r="F2" s="8"/>
      <c r="G2" s="81"/>
      <c r="H2" s="9"/>
      <c r="I2" s="8"/>
      <c r="J2" s="7"/>
    </row>
    <row r="3" spans="1:39" ht="20.149999999999999" hidden="1" customHeight="1" outlineLevel="1" x14ac:dyDescent="0.3">
      <c r="A3" s="11"/>
      <c r="B3" s="11"/>
      <c r="C3" s="12" t="s">
        <v>1</v>
      </c>
      <c r="D3" s="13" t="s">
        <v>2</v>
      </c>
      <c r="E3" s="14" t="s">
        <v>3</v>
      </c>
      <c r="F3" s="15"/>
      <c r="G3" s="12" t="s">
        <v>4</v>
      </c>
      <c r="H3" s="14" t="s">
        <v>5</v>
      </c>
      <c r="I3" s="12"/>
      <c r="J3" s="16" t="s">
        <v>6</v>
      </c>
      <c r="K3" s="13"/>
      <c r="N3" s="17"/>
      <c r="O3" s="17"/>
      <c r="P3" s="17"/>
      <c r="S3" s="18"/>
    </row>
    <row r="4" spans="1:39" ht="20.149999999999999" hidden="1" customHeight="1" outlineLevel="1" x14ac:dyDescent="0.3">
      <c r="A4" s="14" t="s">
        <v>7</v>
      </c>
      <c r="B4" s="22"/>
      <c r="C4" s="20"/>
      <c r="D4" s="31"/>
      <c r="E4" s="21"/>
      <c r="F4" s="23"/>
      <c r="G4" s="23"/>
      <c r="I4" s="22"/>
      <c r="J4" s="23"/>
      <c r="O4" s="24"/>
      <c r="P4" s="17"/>
      <c r="S4" s="18"/>
      <c r="AI4" s="25"/>
      <c r="AJ4" s="25"/>
      <c r="AM4" s="25"/>
    </row>
    <row r="5" spans="1:39" ht="20.149999999999999" hidden="1" customHeight="1" outlineLevel="1" x14ac:dyDescent="0.3">
      <c r="A5" s="14"/>
      <c r="B5" s="22" t="s">
        <v>49</v>
      </c>
      <c r="C5" s="20">
        <v>3.52</v>
      </c>
      <c r="D5" s="19"/>
      <c r="E5" s="19"/>
      <c r="F5" s="22" t="s">
        <v>91</v>
      </c>
      <c r="G5" s="20">
        <v>9</v>
      </c>
      <c r="H5" s="21"/>
      <c r="I5" s="22" t="s">
        <v>9</v>
      </c>
      <c r="J5" s="23">
        <v>91</v>
      </c>
      <c r="K5" s="26"/>
      <c r="N5" s="18"/>
      <c r="O5" s="23"/>
      <c r="P5" s="313"/>
      <c r="S5" s="310"/>
      <c r="AH5" s="25"/>
      <c r="AI5" s="25"/>
      <c r="AJ5" s="25"/>
      <c r="AM5" s="25"/>
    </row>
    <row r="6" spans="1:39" ht="20.149999999999999" hidden="1" customHeight="1" outlineLevel="1" x14ac:dyDescent="0.3">
      <c r="A6" s="14"/>
      <c r="B6" s="22"/>
      <c r="C6" s="288"/>
      <c r="D6" s="30"/>
      <c r="E6" s="19"/>
      <c r="F6" s="22" t="s">
        <v>92</v>
      </c>
      <c r="G6" s="20">
        <v>24</v>
      </c>
      <c r="H6" s="13"/>
      <c r="I6" s="22" t="s">
        <v>95</v>
      </c>
      <c r="J6" s="23">
        <v>440</v>
      </c>
      <c r="K6" s="26"/>
      <c r="N6" s="18"/>
      <c r="O6" s="289"/>
      <c r="P6" s="27"/>
      <c r="S6" s="310"/>
      <c r="AH6" s="25"/>
      <c r="AI6" s="25"/>
      <c r="AJ6" s="25"/>
      <c r="AM6" s="25"/>
    </row>
    <row r="7" spans="1:39" ht="20.149999999999999" hidden="1" customHeight="1" outlineLevel="1" x14ac:dyDescent="0.3">
      <c r="A7" s="14"/>
      <c r="B7" s="28" t="s">
        <v>53</v>
      </c>
      <c r="C7" s="334">
        <v>3.52</v>
      </c>
      <c r="D7" s="31"/>
      <c r="E7" s="19"/>
      <c r="F7" s="22" t="s">
        <v>93</v>
      </c>
      <c r="G7" s="20">
        <v>8.58</v>
      </c>
      <c r="H7" s="13"/>
      <c r="I7" s="22" t="s">
        <v>118</v>
      </c>
      <c r="J7" s="258">
        <v>47</v>
      </c>
      <c r="K7" s="26"/>
      <c r="N7" s="18"/>
      <c r="O7" s="23"/>
      <c r="P7" s="27"/>
      <c r="S7" s="310"/>
      <c r="AH7" s="25"/>
      <c r="AI7" s="25"/>
      <c r="AJ7" s="25"/>
      <c r="AM7" s="25"/>
    </row>
    <row r="8" spans="1:39" ht="20.149999999999999" hidden="1" customHeight="1" outlineLevel="1" x14ac:dyDescent="0.3">
      <c r="A8" s="14"/>
      <c r="B8" s="22" t="s">
        <v>8</v>
      </c>
      <c r="C8" s="20">
        <v>3.74</v>
      </c>
      <c r="D8" s="19"/>
      <c r="E8" s="19"/>
      <c r="F8" s="22" t="s">
        <v>94</v>
      </c>
      <c r="G8" s="20">
        <v>1.5</v>
      </c>
      <c r="H8" s="13"/>
      <c r="I8" s="22" t="s">
        <v>11</v>
      </c>
      <c r="J8" s="23">
        <v>43</v>
      </c>
      <c r="K8" s="26"/>
      <c r="N8" s="18"/>
      <c r="O8" s="23"/>
      <c r="P8" s="313"/>
      <c r="S8" s="310"/>
      <c r="AH8" s="25"/>
      <c r="AI8" s="25"/>
      <c r="AJ8" s="25"/>
      <c r="AM8" s="25"/>
    </row>
    <row r="9" spans="1:39" ht="20.149999999999999" hidden="1" customHeight="1" outlineLevel="1" x14ac:dyDescent="0.3">
      <c r="A9" s="14"/>
      <c r="B9" s="22" t="s">
        <v>50</v>
      </c>
      <c r="C9" s="20">
        <v>494</v>
      </c>
      <c r="D9" s="19"/>
      <c r="E9" s="19"/>
      <c r="F9" s="22"/>
      <c r="G9" s="288"/>
      <c r="H9" s="13"/>
      <c r="I9" s="22" t="s">
        <v>96</v>
      </c>
      <c r="J9" s="23">
        <v>455</v>
      </c>
      <c r="K9" s="26"/>
      <c r="N9" s="18"/>
      <c r="O9" s="23"/>
      <c r="P9" s="23"/>
      <c r="S9" s="310"/>
      <c r="AH9" s="25"/>
      <c r="AI9" s="25"/>
      <c r="AJ9" s="25"/>
      <c r="AM9" s="25"/>
    </row>
    <row r="10" spans="1:39" ht="20.149999999999999" hidden="1" customHeight="1" outlineLevel="1" x14ac:dyDescent="0.3">
      <c r="A10" s="14"/>
      <c r="B10" s="22" t="s">
        <v>23</v>
      </c>
      <c r="C10" s="20">
        <v>3.79</v>
      </c>
      <c r="D10" s="19"/>
      <c r="E10" s="19"/>
      <c r="F10" s="22"/>
      <c r="G10" s="288"/>
      <c r="H10" s="19"/>
      <c r="I10" s="22" t="s">
        <v>12</v>
      </c>
      <c r="J10" s="29">
        <v>312</v>
      </c>
      <c r="K10" s="26"/>
      <c r="N10" s="18"/>
      <c r="O10" s="289"/>
      <c r="P10" s="23"/>
      <c r="S10" s="311"/>
      <c r="AH10" s="25"/>
      <c r="AI10" s="25"/>
      <c r="AJ10" s="25"/>
      <c r="AM10" s="25"/>
    </row>
    <row r="11" spans="1:39" ht="20.149999999999999" hidden="1" customHeight="1" outlineLevel="1" x14ac:dyDescent="0.3">
      <c r="A11" s="14"/>
      <c r="B11" s="22" t="s">
        <v>22</v>
      </c>
      <c r="C11" s="20">
        <v>4</v>
      </c>
      <c r="D11" s="19"/>
      <c r="E11" s="19"/>
      <c r="F11" s="22"/>
      <c r="G11" s="288"/>
      <c r="H11" s="19"/>
      <c r="I11" s="22" t="s">
        <v>97</v>
      </c>
      <c r="J11" s="29">
        <v>720</v>
      </c>
      <c r="K11" s="312"/>
      <c r="N11" s="18"/>
      <c r="O11" s="23"/>
      <c r="P11" s="23"/>
      <c r="S11" s="23"/>
      <c r="AH11" s="25"/>
      <c r="AI11" s="25"/>
      <c r="AJ11" s="25"/>
      <c r="AM11" s="25"/>
    </row>
    <row r="12" spans="1:39" ht="20.149999999999999" hidden="1" customHeight="1" outlineLevel="1" x14ac:dyDescent="0.3">
      <c r="A12" s="14"/>
      <c r="B12" s="22" t="s">
        <v>51</v>
      </c>
      <c r="C12" s="20">
        <v>4.34</v>
      </c>
      <c r="D12" s="19"/>
      <c r="E12" s="19"/>
      <c r="F12" s="22"/>
      <c r="G12" s="288"/>
      <c r="H12" s="19"/>
      <c r="I12" s="22" t="s">
        <v>114</v>
      </c>
      <c r="J12" s="336">
        <v>5.59</v>
      </c>
      <c r="K12" s="312"/>
      <c r="N12" s="18"/>
      <c r="O12" s="23"/>
      <c r="P12" s="23"/>
      <c r="S12" s="23"/>
      <c r="AH12" s="25"/>
      <c r="AI12" s="25"/>
      <c r="AJ12" s="25"/>
      <c r="AM12" s="25"/>
    </row>
    <row r="13" spans="1:39" ht="20.149999999999999" hidden="1" customHeight="1" outlineLevel="1" x14ac:dyDescent="0.3">
      <c r="A13" s="14"/>
      <c r="B13" s="22" t="s">
        <v>52</v>
      </c>
      <c r="C13" s="20">
        <v>4.34</v>
      </c>
      <c r="D13" s="30"/>
      <c r="E13" s="19"/>
      <c r="F13" s="22"/>
      <c r="G13" s="288"/>
      <c r="H13" s="19"/>
      <c r="I13" s="22" t="s">
        <v>99</v>
      </c>
      <c r="J13" s="29">
        <v>430</v>
      </c>
      <c r="K13" s="26"/>
      <c r="N13" s="18"/>
      <c r="O13" s="23"/>
      <c r="P13" s="23"/>
      <c r="S13" s="23"/>
      <c r="AH13" s="25"/>
      <c r="AI13" s="25"/>
      <c r="AJ13" s="25"/>
      <c r="AM13" s="25"/>
    </row>
    <row r="14" spans="1:39" ht="20.149999999999999" hidden="1" customHeight="1" outlineLevel="1" x14ac:dyDescent="0.3">
      <c r="A14" s="14"/>
      <c r="B14" s="22" t="s">
        <v>25</v>
      </c>
      <c r="C14" s="20">
        <v>4.5</v>
      </c>
      <c r="D14" s="19"/>
      <c r="E14" s="19"/>
      <c r="F14" s="22"/>
      <c r="G14" s="289"/>
      <c r="H14" s="19"/>
      <c r="I14" s="22" t="s">
        <v>100</v>
      </c>
      <c r="J14" s="29">
        <v>560</v>
      </c>
      <c r="K14" s="26"/>
      <c r="N14" s="18"/>
      <c r="O14" s="23"/>
      <c r="P14" s="23"/>
      <c r="S14" s="23"/>
      <c r="AH14" s="25"/>
      <c r="AI14" s="25"/>
      <c r="AJ14" s="25"/>
      <c r="AM14" s="25"/>
    </row>
    <row r="15" spans="1:39" ht="20.149999999999999" hidden="1" customHeight="1" outlineLevel="1" x14ac:dyDescent="0.3">
      <c r="A15" s="14"/>
      <c r="B15" s="22" t="s">
        <v>10</v>
      </c>
      <c r="C15" s="20">
        <v>4.26</v>
      </c>
      <c r="D15" s="19"/>
      <c r="E15" s="19"/>
      <c r="F15" s="22"/>
      <c r="G15" s="289"/>
      <c r="H15" s="19"/>
      <c r="I15" s="22" t="s">
        <v>98</v>
      </c>
      <c r="J15" s="29">
        <v>645</v>
      </c>
      <c r="K15" s="26"/>
      <c r="N15" s="18"/>
      <c r="O15" s="23"/>
      <c r="P15" s="23"/>
      <c r="S15" s="23"/>
      <c r="AH15" s="25"/>
      <c r="AI15" s="25"/>
      <c r="AJ15" s="25"/>
      <c r="AM15" s="25"/>
    </row>
    <row r="16" spans="1:39" ht="20.149999999999999" hidden="1" customHeight="1" outlineLevel="1" x14ac:dyDescent="0.3">
      <c r="A16" s="68"/>
      <c r="B16" s="69"/>
      <c r="C16" s="70"/>
      <c r="D16" s="71"/>
      <c r="E16" s="72"/>
      <c r="F16" s="69"/>
      <c r="G16" s="41"/>
      <c r="H16" s="72"/>
      <c r="I16" s="22" t="s">
        <v>115</v>
      </c>
      <c r="J16" s="336">
        <v>172</v>
      </c>
      <c r="K16" s="26"/>
      <c r="N16" s="18"/>
      <c r="O16" s="23"/>
      <c r="P16" s="23"/>
      <c r="S16" s="23"/>
      <c r="AH16" s="25"/>
      <c r="AI16" s="25"/>
      <c r="AJ16" s="25"/>
      <c r="AM16" s="25"/>
    </row>
    <row r="17" spans="1:61" ht="20.149999999999999" hidden="1" customHeight="1" outlineLevel="1" x14ac:dyDescent="0.3">
      <c r="A17" s="299"/>
      <c r="B17" s="300"/>
      <c r="C17" s="301"/>
      <c r="D17" s="301"/>
      <c r="E17" s="301"/>
      <c r="F17" s="302"/>
      <c r="G17" s="74"/>
      <c r="H17" s="76"/>
      <c r="I17" s="34" t="s">
        <v>101</v>
      </c>
      <c r="J17" s="258">
        <v>170</v>
      </c>
      <c r="K17" s="26"/>
      <c r="N17" s="18"/>
      <c r="O17" s="23"/>
      <c r="P17" s="23"/>
      <c r="S17" s="23"/>
      <c r="AH17" s="25"/>
      <c r="AI17" s="25"/>
      <c r="AJ17" s="25"/>
      <c r="AM17" s="25"/>
    </row>
    <row r="18" spans="1:61" ht="20.149999999999999" hidden="1" customHeight="1" outlineLevel="1" x14ac:dyDescent="0.3">
      <c r="A18" s="299"/>
      <c r="B18" s="300"/>
      <c r="C18" s="303"/>
      <c r="D18" s="303"/>
      <c r="E18" s="303"/>
      <c r="F18" s="304"/>
      <c r="G18" s="8"/>
      <c r="H18" s="19"/>
      <c r="I18" s="34" t="s">
        <v>102</v>
      </c>
      <c r="J18" s="258">
        <v>215</v>
      </c>
      <c r="K18" s="26"/>
      <c r="N18" s="18"/>
      <c r="O18" s="23"/>
      <c r="P18" s="23"/>
      <c r="S18" s="23"/>
      <c r="AH18" s="25"/>
      <c r="AI18" s="25"/>
      <c r="AJ18" s="25"/>
      <c r="AM18" s="25"/>
    </row>
    <row r="19" spans="1:61" ht="20.149999999999999" hidden="1" customHeight="1" outlineLevel="1" x14ac:dyDescent="0.3">
      <c r="A19" s="305"/>
      <c r="B19" s="300"/>
      <c r="C19" s="306"/>
      <c r="D19" s="306"/>
      <c r="E19" s="306"/>
      <c r="F19" s="307"/>
      <c r="G19" s="43"/>
      <c r="H19" s="77"/>
      <c r="I19" s="34"/>
      <c r="J19" s="258"/>
      <c r="K19" s="26"/>
      <c r="N19" s="18"/>
      <c r="O19" s="23"/>
      <c r="P19" s="23"/>
      <c r="S19" s="23"/>
      <c r="AH19" s="25"/>
      <c r="AI19" s="25"/>
      <c r="AJ19" s="25"/>
      <c r="AM19" s="25"/>
    </row>
    <row r="20" spans="1:61" ht="20.149999999999999" hidden="1" customHeight="1" outlineLevel="1" x14ac:dyDescent="0.3">
      <c r="A20" s="13"/>
      <c r="B20" s="300"/>
      <c r="C20" s="306"/>
      <c r="D20" s="306"/>
      <c r="E20" s="306"/>
      <c r="F20" s="307"/>
      <c r="G20" s="43"/>
      <c r="H20" s="77"/>
      <c r="I20" s="34"/>
      <c r="J20" s="258"/>
      <c r="K20" s="26"/>
      <c r="N20" s="18"/>
      <c r="O20" s="23"/>
      <c r="P20" s="23"/>
      <c r="S20" s="23"/>
      <c r="AI20" s="25"/>
      <c r="AJ20" s="25"/>
      <c r="AM20" s="25"/>
    </row>
    <row r="21" spans="1:61" ht="20.149999999999999" hidden="1" customHeight="1" outlineLevel="1" x14ac:dyDescent="0.3">
      <c r="A21" s="13"/>
      <c r="B21" s="300"/>
      <c r="C21" s="306"/>
      <c r="D21" s="306"/>
      <c r="E21" s="306"/>
      <c r="F21" s="307"/>
      <c r="G21" s="43"/>
      <c r="H21" s="78"/>
      <c r="I21" s="75"/>
      <c r="J21" s="23"/>
      <c r="K21" s="26"/>
      <c r="N21" s="18"/>
      <c r="O21" s="23"/>
      <c r="P21" s="23"/>
      <c r="S21" s="23"/>
      <c r="T21" s="28"/>
      <c r="U21" s="25"/>
      <c r="X21" s="25"/>
      <c r="Y21" s="25"/>
      <c r="Z21" s="25"/>
    </row>
    <row r="22" spans="1:61" ht="20.149999999999999" hidden="1" customHeight="1" outlineLevel="1" x14ac:dyDescent="0.3">
      <c r="A22" s="11"/>
      <c r="B22" s="300"/>
      <c r="C22" s="306"/>
      <c r="D22" s="306"/>
      <c r="E22" s="306"/>
      <c r="F22" s="307"/>
      <c r="G22" s="43"/>
      <c r="H22" s="79"/>
      <c r="I22" s="34"/>
      <c r="J22" s="29"/>
      <c r="K22" s="26"/>
      <c r="N22" s="18"/>
      <c r="O22" s="23"/>
      <c r="P22" s="23"/>
      <c r="S22" s="23"/>
      <c r="T22" s="28"/>
      <c r="U22" s="25"/>
      <c r="X22" s="25"/>
      <c r="Y22" s="25"/>
      <c r="Z22" s="25"/>
    </row>
    <row r="23" spans="1:61" ht="20.149999999999999" hidden="1" customHeight="1" outlineLevel="1" x14ac:dyDescent="0.3">
      <c r="A23" s="11"/>
      <c r="B23" s="300"/>
      <c r="C23" s="306"/>
      <c r="D23" s="306"/>
      <c r="E23" s="306"/>
      <c r="F23" s="307"/>
      <c r="G23" s="82" t="s">
        <v>13</v>
      </c>
      <c r="H23" s="308">
        <v>210</v>
      </c>
      <c r="I23" s="14" t="s">
        <v>14</v>
      </c>
      <c r="J23" s="19">
        <v>0.04</v>
      </c>
      <c r="K23" s="19"/>
      <c r="L23" s="330"/>
      <c r="M23" s="331"/>
      <c r="N23" s="23">
        <v>0.6</v>
      </c>
      <c r="O23" s="19" t="s">
        <v>15</v>
      </c>
      <c r="P23" s="23">
        <f>J23*N23</f>
        <v>2.4E-2</v>
      </c>
      <c r="Q23" s="330"/>
      <c r="R23" s="331"/>
      <c r="S23" s="332">
        <f>P23</f>
        <v>2.4E-2</v>
      </c>
      <c r="U23" s="32"/>
      <c r="Y23" s="25"/>
      <c r="Z23" s="25"/>
    </row>
    <row r="24" spans="1:61" ht="20.149999999999999" hidden="1" customHeight="1" outlineLevel="1" x14ac:dyDescent="0.3">
      <c r="A24" s="11"/>
      <c r="B24" s="300"/>
      <c r="C24" s="306"/>
      <c r="D24" s="306"/>
      <c r="E24" s="306"/>
      <c r="F24" s="307"/>
      <c r="G24" s="298"/>
      <c r="H24" s="290"/>
      <c r="I24" s="14" t="s">
        <v>16</v>
      </c>
      <c r="J24" s="333">
        <v>0.04</v>
      </c>
      <c r="K24" s="19"/>
      <c r="L24" s="330"/>
      <c r="M24" s="331"/>
      <c r="N24" s="23">
        <v>0.4</v>
      </c>
      <c r="O24" s="19" t="s">
        <v>17</v>
      </c>
      <c r="P24" s="23">
        <f>J23*N24</f>
        <v>1.6E-2</v>
      </c>
      <c r="Q24" s="330"/>
      <c r="R24" s="331"/>
      <c r="S24" s="332">
        <f>P24</f>
        <v>1.6E-2</v>
      </c>
      <c r="T24" s="28"/>
      <c r="U24" s="32"/>
      <c r="X24" s="25"/>
      <c r="Y24" s="25"/>
      <c r="Z24" s="25"/>
    </row>
    <row r="25" spans="1:61" ht="20.149999999999999" hidden="1" customHeight="1" outlineLevel="1" x14ac:dyDescent="0.3">
      <c r="C25" s="25" t="s">
        <v>57</v>
      </c>
      <c r="D25" s="25" t="s">
        <v>58</v>
      </c>
      <c r="E25" s="25" t="s">
        <v>60</v>
      </c>
      <c r="F25" s="25" t="s">
        <v>59</v>
      </c>
      <c r="G25" s="80"/>
      <c r="H25" s="2"/>
      <c r="I25" s="73"/>
      <c r="J25" s="4"/>
      <c r="K25" s="67"/>
      <c r="N25" s="3"/>
      <c r="O25" s="4"/>
      <c r="P25" s="4"/>
      <c r="S25" s="4"/>
      <c r="T25" s="28"/>
      <c r="U25" s="32"/>
      <c r="X25" s="33"/>
      <c r="Y25" s="25"/>
      <c r="Z25" s="25"/>
    </row>
    <row r="26" spans="1:61" ht="20.149999999999999" hidden="1" customHeight="1" outlineLevel="1" x14ac:dyDescent="0.3">
      <c r="C26" s="25">
        <v>-10</v>
      </c>
      <c r="D26" s="25">
        <v>0</v>
      </c>
      <c r="E26" s="25">
        <v>10</v>
      </c>
      <c r="F26" s="25">
        <v>20</v>
      </c>
      <c r="I26" s="73"/>
      <c r="J26" s="4"/>
      <c r="K26" s="67"/>
      <c r="N26" s="3"/>
      <c r="O26" s="4"/>
      <c r="P26" s="4"/>
      <c r="S26" s="4"/>
      <c r="T26" s="28"/>
      <c r="U26" s="25"/>
      <c r="X26" s="25"/>
      <c r="Y26" s="25"/>
      <c r="Z26" s="25"/>
    </row>
    <row r="27" spans="1:61" ht="102" customHeight="1" collapsed="1" x14ac:dyDescent="0.3">
      <c r="C27" s="25"/>
      <c r="D27" s="25"/>
      <c r="E27" s="25"/>
      <c r="F27" s="83"/>
      <c r="G27" s="83"/>
      <c r="H27" s="84"/>
      <c r="I27" s="85"/>
      <c r="J27" s="86"/>
      <c r="K27" s="87"/>
      <c r="M27" s="84"/>
      <c r="N27" s="88"/>
      <c r="O27" s="86"/>
      <c r="P27" s="86"/>
      <c r="R27" s="84"/>
      <c r="S27" s="86"/>
      <c r="T27" s="89"/>
      <c r="U27" s="83"/>
      <c r="W27" s="84"/>
      <c r="X27" s="83"/>
      <c r="Y27" s="83"/>
      <c r="Z27" s="83"/>
      <c r="AB27" s="84"/>
      <c r="AC27" s="84"/>
      <c r="AD27" s="84"/>
      <c r="AE27" s="84"/>
      <c r="AG27" s="84"/>
      <c r="AH27" s="84"/>
      <c r="AI27" s="84"/>
      <c r="AJ27" s="84"/>
      <c r="AL27" s="84"/>
      <c r="AM27" s="84"/>
      <c r="AN27" s="84"/>
      <c r="AO27" s="84"/>
      <c r="AQ27" s="84"/>
      <c r="AR27" s="84"/>
      <c r="AS27" s="84"/>
      <c r="AT27" s="84"/>
      <c r="AV27" s="84"/>
      <c r="AW27" s="84"/>
      <c r="AX27" s="84"/>
      <c r="AY27" s="84"/>
      <c r="BA27" s="84"/>
      <c r="BB27" s="84"/>
      <c r="BC27" s="84"/>
      <c r="BD27" s="84"/>
      <c r="BE27" s="84"/>
      <c r="BF27" s="84"/>
      <c r="BG27" s="84"/>
      <c r="BH27" s="84"/>
      <c r="BI27" s="88"/>
    </row>
    <row r="28" spans="1:61" ht="27.75" customHeight="1" x14ac:dyDescent="0.3">
      <c r="C28" s="25"/>
      <c r="D28" s="25"/>
      <c r="E28" s="25"/>
      <c r="F28" s="83"/>
      <c r="G28" s="83"/>
      <c r="H28" s="344" t="s">
        <v>61</v>
      </c>
      <c r="I28" s="345"/>
      <c r="J28" s="345"/>
      <c r="K28" s="345"/>
      <c r="L28" s="345"/>
      <c r="M28" s="345"/>
      <c r="N28" s="345"/>
      <c r="O28" s="345"/>
      <c r="P28" s="345"/>
      <c r="Q28" s="346"/>
      <c r="R28" s="84"/>
      <c r="S28" s="86"/>
      <c r="T28" s="89"/>
      <c r="U28" s="83"/>
      <c r="W28" s="84"/>
      <c r="X28" s="83"/>
      <c r="Y28" s="83"/>
      <c r="Z28" s="83"/>
      <c r="AB28" s="84"/>
      <c r="AC28" s="84"/>
      <c r="AD28" s="84"/>
      <c r="AE28" s="84"/>
      <c r="AG28" s="84"/>
      <c r="AH28" s="84"/>
      <c r="AI28" s="84"/>
      <c r="AJ28" s="84"/>
      <c r="AL28" s="84"/>
      <c r="AM28" s="84"/>
      <c r="AN28" s="84"/>
      <c r="AO28" s="84"/>
      <c r="AQ28" s="84"/>
      <c r="AR28" s="84"/>
      <c r="AS28" s="84"/>
      <c r="AT28" s="84"/>
      <c r="AV28" s="84"/>
      <c r="AW28" s="84"/>
      <c r="AX28" s="84"/>
      <c r="AY28" s="84"/>
      <c r="BA28" s="84"/>
      <c r="BB28" s="84"/>
      <c r="BC28" s="84"/>
      <c r="BD28" s="84"/>
      <c r="BE28" s="84"/>
      <c r="BF28" s="84"/>
      <c r="BG28" s="84"/>
      <c r="BH28" s="84"/>
      <c r="BI28" s="88"/>
    </row>
    <row r="29" spans="1:61" ht="30.75" customHeight="1" x14ac:dyDescent="0.3">
      <c r="C29" s="25"/>
      <c r="D29" s="25"/>
      <c r="E29" s="25"/>
      <c r="F29" s="83"/>
      <c r="G29" s="83"/>
      <c r="H29" s="84"/>
      <c r="I29" s="85"/>
      <c r="J29" s="86"/>
      <c r="K29" s="87"/>
      <c r="M29" s="84"/>
      <c r="N29" s="88"/>
      <c r="O29" s="86"/>
      <c r="P29" s="86"/>
      <c r="R29" s="84"/>
      <c r="S29" s="86"/>
      <c r="T29" s="89"/>
      <c r="U29" s="83"/>
      <c r="W29" s="84"/>
      <c r="X29" s="83"/>
      <c r="Y29" s="83"/>
      <c r="Z29" s="83"/>
      <c r="AB29" s="84"/>
      <c r="AC29" s="84"/>
      <c r="AD29" s="84"/>
      <c r="AE29" s="84"/>
      <c r="AG29" s="84"/>
      <c r="AH29" s="84"/>
      <c r="AI29" s="84"/>
      <c r="AJ29" s="84"/>
      <c r="AL29" s="84"/>
      <c r="AM29" s="84"/>
      <c r="AN29" s="84"/>
      <c r="AO29" s="84"/>
      <c r="AQ29" s="84"/>
      <c r="AR29" s="84"/>
      <c r="AS29" s="84"/>
      <c r="AT29" s="84"/>
      <c r="AV29" s="84"/>
      <c r="AW29" s="84"/>
      <c r="AX29" s="84"/>
      <c r="AY29" s="84"/>
      <c r="BA29" s="84"/>
      <c r="BB29" s="84"/>
      <c r="BC29" s="84"/>
      <c r="BD29" s="84"/>
      <c r="BE29" s="84"/>
      <c r="BF29" s="84"/>
      <c r="BG29" s="84"/>
      <c r="BH29" s="84"/>
      <c r="BI29" s="88"/>
    </row>
    <row r="30" spans="1:61" x14ac:dyDescent="0.3">
      <c r="F30" s="84"/>
      <c r="G30" s="192"/>
      <c r="H30" s="164"/>
      <c r="I30" s="167"/>
      <c r="J30" s="140"/>
      <c r="K30" s="166"/>
      <c r="M30" s="295"/>
      <c r="N30" s="166"/>
      <c r="O30" s="296"/>
      <c r="P30" s="166"/>
      <c r="Q30" s="297"/>
      <c r="R30" s="296"/>
      <c r="S30" s="168"/>
      <c r="T30" s="84"/>
      <c r="U30" s="84"/>
      <c r="W30" s="84"/>
      <c r="X30" s="84"/>
      <c r="Y30" s="83"/>
      <c r="Z30" s="83"/>
      <c r="AB30" s="84"/>
      <c r="AC30" s="84"/>
      <c r="AD30" s="84"/>
      <c r="AE30" s="84"/>
      <c r="AG30" s="84"/>
      <c r="AH30" s="84"/>
      <c r="AI30" s="84"/>
      <c r="AJ30" s="84"/>
      <c r="AL30" s="84"/>
      <c r="AM30" s="84"/>
      <c r="AN30" s="84"/>
      <c r="AO30" s="84"/>
      <c r="AQ30" s="84"/>
      <c r="AR30" s="84"/>
      <c r="AS30" s="84"/>
      <c r="AT30" s="84"/>
      <c r="AV30" s="84"/>
      <c r="AW30" s="84"/>
      <c r="AX30" s="84"/>
      <c r="AY30" s="84"/>
      <c r="BA30" s="84"/>
      <c r="BB30" s="84"/>
      <c r="BC30" s="84"/>
      <c r="BD30" s="84"/>
      <c r="BE30" s="84"/>
      <c r="BF30" s="84"/>
      <c r="BG30" s="84"/>
      <c r="BH30" s="84"/>
      <c r="BI30" s="88"/>
    </row>
    <row r="31" spans="1:61" ht="17.25" customHeight="1" thickBot="1" x14ac:dyDescent="0.35">
      <c r="F31" s="84"/>
      <c r="G31" s="165"/>
      <c r="H31" s="164"/>
      <c r="I31" s="167"/>
      <c r="J31" s="140"/>
      <c r="K31" s="166"/>
      <c r="M31" s="84"/>
      <c r="N31" s="166"/>
      <c r="O31" s="88"/>
      <c r="P31" s="84"/>
      <c r="R31" s="84"/>
      <c r="S31" s="88"/>
      <c r="T31" s="168"/>
      <c r="U31" s="168"/>
      <c r="W31" s="84"/>
      <c r="X31" s="84"/>
      <c r="Y31" s="83"/>
      <c r="Z31" s="83"/>
      <c r="AB31" s="84"/>
      <c r="AC31" s="84"/>
      <c r="AD31" s="84"/>
      <c r="AE31" s="84"/>
      <c r="AG31" s="84"/>
      <c r="AH31" s="84"/>
      <c r="AI31" s="84"/>
      <c r="AJ31" s="84"/>
      <c r="AL31" s="84"/>
      <c r="AM31" s="84"/>
      <c r="AN31" s="84"/>
      <c r="AO31" s="84"/>
      <c r="AQ31" s="84"/>
      <c r="AR31" s="84"/>
      <c r="AS31" s="84"/>
      <c r="AT31" s="84"/>
      <c r="AV31" s="84"/>
      <c r="AW31" s="84"/>
      <c r="AX31" s="84"/>
      <c r="AY31" s="84"/>
      <c r="BA31" s="84"/>
      <c r="BB31" s="84"/>
      <c r="BC31" s="84"/>
      <c r="BD31" s="84"/>
      <c r="BE31" s="84"/>
      <c r="BF31" s="84"/>
      <c r="BG31" s="84"/>
      <c r="BH31" s="84"/>
      <c r="BI31" s="88"/>
    </row>
    <row r="32" spans="1:61" ht="13.5" thickBot="1" x14ac:dyDescent="0.35">
      <c r="F32" s="84"/>
      <c r="G32" s="192" t="s">
        <v>72</v>
      </c>
      <c r="H32" s="164"/>
      <c r="I32" s="167"/>
      <c r="J32" s="140"/>
      <c r="K32" s="166"/>
      <c r="M32" s="193"/>
      <c r="N32" s="169" t="s">
        <v>57</v>
      </c>
      <c r="O32" s="193"/>
      <c r="P32" s="168" t="s">
        <v>56</v>
      </c>
      <c r="R32" s="193"/>
      <c r="S32" s="168" t="s">
        <v>63</v>
      </c>
      <c r="T32" s="193"/>
      <c r="U32" s="168" t="s">
        <v>64</v>
      </c>
      <c r="W32" s="84"/>
      <c r="X32" s="84"/>
      <c r="Y32" s="84"/>
      <c r="Z32" s="84"/>
      <c r="AB32" s="84"/>
      <c r="AC32" s="84"/>
      <c r="AD32" s="84"/>
      <c r="AE32" s="84"/>
      <c r="AG32" s="84"/>
      <c r="AH32" s="84"/>
      <c r="AI32" s="84"/>
      <c r="AJ32" s="84"/>
      <c r="AL32" s="84"/>
      <c r="AM32" s="84"/>
      <c r="AN32" s="84"/>
      <c r="AO32" s="84"/>
      <c r="AQ32" s="84"/>
      <c r="AR32" s="84"/>
      <c r="AS32" s="84"/>
      <c r="AT32" s="84"/>
      <c r="AV32" s="84"/>
      <c r="AW32" s="84"/>
      <c r="AX32" s="84"/>
      <c r="AY32" s="84"/>
      <c r="BA32" s="84"/>
      <c r="BB32" s="84"/>
      <c r="BC32" s="84"/>
      <c r="BD32" s="84"/>
      <c r="BE32" s="84"/>
      <c r="BF32" s="84"/>
      <c r="BG32" s="84"/>
      <c r="BH32" s="84"/>
      <c r="BI32" s="88"/>
    </row>
    <row r="33" spans="1:139" ht="17.25" customHeight="1" x14ac:dyDescent="0.3">
      <c r="F33" s="84"/>
      <c r="G33" s="165"/>
      <c r="H33" s="164"/>
      <c r="I33" s="167"/>
      <c r="J33" s="140"/>
      <c r="K33" s="166"/>
      <c r="M33" s="84"/>
      <c r="N33" s="166"/>
      <c r="O33" s="88"/>
      <c r="P33" s="84"/>
      <c r="R33" s="84"/>
      <c r="S33" s="88"/>
      <c r="T33" s="168"/>
      <c r="U33" s="168"/>
      <c r="W33" s="84"/>
      <c r="X33" s="84"/>
      <c r="Y33" s="83"/>
      <c r="Z33" s="83"/>
      <c r="AB33" s="84"/>
      <c r="AC33" s="84"/>
      <c r="AD33" s="84"/>
      <c r="AE33" s="84"/>
      <c r="AG33" s="84"/>
      <c r="AH33" s="84"/>
      <c r="AI33" s="84"/>
      <c r="AJ33" s="84"/>
      <c r="AL33" s="84"/>
      <c r="AM33" s="84"/>
      <c r="AN33" s="84"/>
      <c r="AO33" s="84"/>
      <c r="AQ33" s="84"/>
      <c r="AR33" s="84"/>
      <c r="AS33" s="84"/>
      <c r="AT33" s="84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8"/>
    </row>
    <row r="34" spans="1:139" x14ac:dyDescent="0.3">
      <c r="F34" s="84"/>
      <c r="G34" s="337" t="s">
        <v>119</v>
      </c>
      <c r="H34" s="164"/>
      <c r="I34" s="167"/>
      <c r="J34" s="140"/>
      <c r="K34" s="166"/>
      <c r="M34" s="84"/>
      <c r="N34" s="166"/>
      <c r="O34" s="166"/>
      <c r="P34" s="88"/>
      <c r="R34" s="84"/>
      <c r="S34" s="88"/>
      <c r="T34" s="84"/>
      <c r="U34" s="84"/>
      <c r="W34" s="84"/>
      <c r="X34" s="84"/>
      <c r="Y34" s="84"/>
      <c r="Z34" s="84"/>
      <c r="AB34" s="84"/>
      <c r="AC34" s="84"/>
      <c r="AD34" s="84"/>
      <c r="AE34" s="84"/>
      <c r="AG34" s="84"/>
      <c r="AH34" s="84"/>
      <c r="AI34" s="84"/>
      <c r="AJ34" s="84"/>
      <c r="AL34" s="84"/>
      <c r="AM34" s="84"/>
      <c r="AN34" s="84"/>
      <c r="AO34" s="84"/>
      <c r="AQ34" s="84"/>
      <c r="AR34" s="84"/>
      <c r="AS34" s="84"/>
      <c r="AT34" s="84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8"/>
    </row>
    <row r="35" spans="1:139" ht="25.5" customHeight="1" thickBot="1" x14ac:dyDescent="0.35">
      <c r="F35" s="84"/>
      <c r="G35" s="83"/>
      <c r="H35" s="84"/>
      <c r="I35" s="88"/>
      <c r="J35" s="88"/>
      <c r="K35" s="88"/>
      <c r="M35" s="84"/>
      <c r="N35" s="88"/>
      <c r="O35" s="88"/>
      <c r="P35" s="88"/>
      <c r="R35" s="84"/>
      <c r="S35" s="88"/>
      <c r="T35" s="84"/>
      <c r="U35" s="84"/>
      <c r="W35" s="84"/>
      <c r="X35" s="84"/>
      <c r="Y35" s="84"/>
      <c r="Z35" s="84"/>
      <c r="AB35" s="84"/>
      <c r="AC35" s="84"/>
      <c r="AD35" s="84"/>
      <c r="AE35" s="84"/>
      <c r="AG35" s="84"/>
      <c r="AH35" s="84"/>
      <c r="AI35" s="84"/>
      <c r="AJ35" s="84"/>
      <c r="AL35" s="84"/>
      <c r="AM35" s="84"/>
      <c r="AN35" s="84"/>
      <c r="AO35" s="84"/>
      <c r="AQ35" s="84"/>
      <c r="AR35" s="84"/>
      <c r="AS35" s="84"/>
      <c r="AT35" s="84"/>
      <c r="AV35" s="84"/>
      <c r="AW35" s="84"/>
      <c r="AX35" s="84"/>
      <c r="AY35" s="84"/>
      <c r="BA35" s="84"/>
      <c r="BB35" s="84"/>
      <c r="BC35" s="84"/>
      <c r="BD35" s="84"/>
      <c r="BE35" s="84"/>
      <c r="BF35" s="84"/>
      <c r="BG35" s="84"/>
      <c r="BH35" s="84"/>
      <c r="BI35" s="88"/>
    </row>
    <row r="36" spans="1:139" s="196" customFormat="1" ht="18" x14ac:dyDescent="0.4">
      <c r="A36" s="195"/>
      <c r="F36" s="197"/>
      <c r="G36" s="198"/>
      <c r="H36" s="197"/>
      <c r="I36" s="338" t="s">
        <v>20</v>
      </c>
      <c r="J36" s="339"/>
      <c r="K36" s="340"/>
      <c r="L36" s="197"/>
      <c r="M36" s="197"/>
      <c r="N36" s="338" t="s">
        <v>20</v>
      </c>
      <c r="O36" s="339"/>
      <c r="P36" s="340"/>
      <c r="Q36" s="197"/>
      <c r="R36" s="197"/>
      <c r="S36" s="338" t="s">
        <v>8</v>
      </c>
      <c r="T36" s="339"/>
      <c r="U36" s="340"/>
      <c r="V36" s="197"/>
      <c r="W36" s="197"/>
      <c r="X36" s="338" t="s">
        <v>22</v>
      </c>
      <c r="Y36" s="339"/>
      <c r="Z36" s="340"/>
      <c r="AA36" s="197"/>
      <c r="AB36" s="197"/>
      <c r="AC36" s="338" t="s">
        <v>23</v>
      </c>
      <c r="AD36" s="339"/>
      <c r="AE36" s="340"/>
      <c r="AF36" s="197"/>
      <c r="AG36" s="197"/>
      <c r="AH36" s="338" t="s">
        <v>24</v>
      </c>
      <c r="AI36" s="339"/>
      <c r="AJ36" s="340"/>
      <c r="AK36" s="197"/>
      <c r="AL36" s="197"/>
      <c r="AM36" s="338" t="s">
        <v>24</v>
      </c>
      <c r="AN36" s="339"/>
      <c r="AO36" s="340"/>
      <c r="AP36" s="197"/>
      <c r="AQ36" s="197"/>
      <c r="AR36" s="338" t="s">
        <v>25</v>
      </c>
      <c r="AS36" s="339"/>
      <c r="AT36" s="340"/>
      <c r="AU36" s="197"/>
      <c r="AV36" s="197"/>
      <c r="AW36" s="338" t="s">
        <v>10</v>
      </c>
      <c r="AX36" s="339"/>
      <c r="AY36" s="340"/>
      <c r="AZ36" s="84"/>
      <c r="BA36" s="84"/>
      <c r="BB36" s="84"/>
      <c r="BC36" s="84"/>
      <c r="BD36" s="199"/>
      <c r="BE36" s="84"/>
      <c r="BF36" s="84"/>
      <c r="BG36" s="84"/>
      <c r="BH36" s="84"/>
      <c r="BI36" s="84"/>
      <c r="BJ36"/>
      <c r="BK36"/>
      <c r="BL36"/>
      <c r="BM36"/>
      <c r="BN36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</row>
    <row r="37" spans="1:139" s="196" customFormat="1" ht="18.5" thickBot="1" x14ac:dyDescent="0.45">
      <c r="A37" s="195"/>
      <c r="F37" s="197"/>
      <c r="G37" s="198"/>
      <c r="H37" s="197"/>
      <c r="I37" s="341" t="s">
        <v>66</v>
      </c>
      <c r="J37" s="342"/>
      <c r="K37" s="343"/>
      <c r="L37" s="197"/>
      <c r="M37" s="197"/>
      <c r="N37" s="341" t="s">
        <v>67</v>
      </c>
      <c r="O37" s="342"/>
      <c r="P37" s="343"/>
      <c r="Q37" s="197"/>
      <c r="R37" s="197"/>
      <c r="S37" s="341" t="s">
        <v>68</v>
      </c>
      <c r="T37" s="342"/>
      <c r="U37" s="343"/>
      <c r="V37" s="197"/>
      <c r="W37" s="197"/>
      <c r="X37" s="341"/>
      <c r="Y37" s="342"/>
      <c r="Z37" s="343"/>
      <c r="AA37" s="197"/>
      <c r="AB37" s="197"/>
      <c r="AC37" s="341"/>
      <c r="AD37" s="342"/>
      <c r="AE37" s="343"/>
      <c r="AF37" s="197"/>
      <c r="AG37" s="197"/>
      <c r="AH37" s="341" t="s">
        <v>69</v>
      </c>
      <c r="AI37" s="342"/>
      <c r="AJ37" s="343"/>
      <c r="AK37" s="197"/>
      <c r="AL37" s="197"/>
      <c r="AM37" s="341" t="s">
        <v>70</v>
      </c>
      <c r="AN37" s="342"/>
      <c r="AO37" s="343"/>
      <c r="AP37" s="197"/>
      <c r="AQ37" s="197"/>
      <c r="AR37" s="341" t="s">
        <v>71</v>
      </c>
      <c r="AS37" s="342"/>
      <c r="AT37" s="343"/>
      <c r="AU37" s="197"/>
      <c r="AV37" s="197"/>
      <c r="AW37" s="341"/>
      <c r="AX37" s="342"/>
      <c r="AY37" s="343"/>
      <c r="AZ37" s="84"/>
      <c r="BA37" s="84"/>
      <c r="BB37" s="84"/>
      <c r="BC37" s="84"/>
      <c r="BD37" s="199"/>
      <c r="BE37" s="84"/>
      <c r="BF37" s="84"/>
      <c r="BG37" s="84"/>
      <c r="BH37" s="84"/>
      <c r="BI37" s="84"/>
      <c r="BJ37"/>
      <c r="BK37"/>
      <c r="BL37"/>
      <c r="BM37"/>
      <c r="BN37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</row>
    <row r="38" spans="1:139" s="84" customFormat="1" ht="18" customHeight="1" x14ac:dyDescent="0.25">
      <c r="BJ38"/>
      <c r="BK38"/>
      <c r="BL38"/>
      <c r="BM38"/>
      <c r="BN38"/>
    </row>
    <row r="39" spans="1:139" ht="4.5" customHeight="1" thickBot="1" x14ac:dyDescent="0.35">
      <c r="F39" s="84"/>
      <c r="G39" s="83"/>
      <c r="H39" s="84"/>
      <c r="I39" s="84"/>
      <c r="J39" s="88"/>
      <c r="K39" s="88"/>
      <c r="M39" s="84"/>
      <c r="N39" s="84"/>
      <c r="O39" s="84"/>
      <c r="P39" s="84"/>
      <c r="R39" s="84"/>
      <c r="S39" s="84"/>
      <c r="T39" s="84"/>
      <c r="U39" s="84"/>
      <c r="W39" s="84"/>
      <c r="X39" s="84"/>
      <c r="Y39" s="84"/>
      <c r="Z39" s="84"/>
      <c r="AB39" s="84"/>
      <c r="AC39" s="84"/>
      <c r="AD39" s="84"/>
      <c r="AE39" s="84"/>
      <c r="AG39" s="84"/>
      <c r="AH39" s="84"/>
      <c r="AI39" s="84"/>
      <c r="AJ39" s="84"/>
      <c r="AL39" s="84"/>
      <c r="AM39" s="84"/>
      <c r="AN39" s="84"/>
      <c r="AO39" s="84"/>
      <c r="AQ39" s="84"/>
      <c r="AR39" s="84"/>
      <c r="AS39" s="84"/>
      <c r="AT39" s="84"/>
      <c r="AV39" s="84"/>
      <c r="AW39" s="84"/>
      <c r="AX39" s="84"/>
      <c r="AY39" s="84"/>
      <c r="BA39" s="84"/>
      <c r="BB39" s="84"/>
      <c r="BC39" s="84"/>
      <c r="BD39" s="88"/>
      <c r="BE39" s="84"/>
      <c r="BF39" s="84"/>
      <c r="BG39" s="84"/>
      <c r="BH39" s="84"/>
      <c r="BI39" s="84"/>
      <c r="BO39" s="3"/>
      <c r="BP39" s="3"/>
      <c r="BQ39" s="3"/>
      <c r="BR39" s="3"/>
      <c r="BS39" s="3"/>
      <c r="DW39"/>
      <c r="DX39"/>
      <c r="DY39"/>
      <c r="DZ39"/>
      <c r="EA39"/>
    </row>
    <row r="40" spans="1:139" ht="17.25" customHeight="1" thickBot="1" x14ac:dyDescent="0.4">
      <c r="F40" s="84"/>
      <c r="G40" s="83"/>
      <c r="H40" s="84"/>
      <c r="I40" s="148"/>
      <c r="J40" s="219" t="s">
        <v>83</v>
      </c>
      <c r="K40" s="90"/>
      <c r="M40" s="84"/>
      <c r="N40" s="148"/>
      <c r="O40" s="219" t="s">
        <v>83</v>
      </c>
      <c r="P40" s="90"/>
      <c r="R40" s="84"/>
      <c r="S40" s="148"/>
      <c r="T40" s="219" t="s">
        <v>83</v>
      </c>
      <c r="U40" s="90"/>
      <c r="W40" s="84"/>
      <c r="X40" s="148"/>
      <c r="Y40" s="219" t="s">
        <v>83</v>
      </c>
      <c r="Z40" s="90"/>
      <c r="AB40" s="84"/>
      <c r="AC40" s="148"/>
      <c r="AD40" s="219" t="s">
        <v>83</v>
      </c>
      <c r="AE40" s="90"/>
      <c r="AG40" s="84"/>
      <c r="AH40" s="148"/>
      <c r="AI40" s="219" t="s">
        <v>83</v>
      </c>
      <c r="AJ40" s="90"/>
      <c r="AL40" s="84"/>
      <c r="AM40" s="148"/>
      <c r="AN40" s="219" t="s">
        <v>83</v>
      </c>
      <c r="AO40" s="90"/>
      <c r="AQ40" s="84"/>
      <c r="AR40" s="148"/>
      <c r="AS40" s="219" t="s">
        <v>83</v>
      </c>
      <c r="AT40" s="90"/>
      <c r="AV40" s="84"/>
      <c r="AW40" s="148"/>
      <c r="AX40" s="219" t="s">
        <v>83</v>
      </c>
      <c r="AY40" s="90"/>
      <c r="BA40" s="84"/>
      <c r="BB40" s="84"/>
      <c r="BC40" s="84"/>
      <c r="BD40" s="88"/>
      <c r="BE40" s="84"/>
      <c r="BF40" s="84"/>
      <c r="BG40" s="84"/>
      <c r="BH40" s="84"/>
      <c r="BI40" s="84"/>
      <c r="BO40" s="3"/>
      <c r="BP40" s="3"/>
      <c r="BQ40" s="3"/>
      <c r="BR40" s="3"/>
      <c r="BS40" s="3"/>
      <c r="DW40"/>
      <c r="DX40"/>
      <c r="DY40"/>
      <c r="DZ40"/>
      <c r="EA40"/>
    </row>
    <row r="41" spans="1:139" thickBot="1" x14ac:dyDescent="0.3">
      <c r="A41"/>
      <c r="F41" s="84"/>
      <c r="G41" s="83"/>
      <c r="H41" s="84"/>
      <c r="I41" s="84"/>
      <c r="J41" s="91"/>
      <c r="K41" s="84"/>
      <c r="M41" s="84"/>
      <c r="N41" s="84"/>
      <c r="O41" s="91"/>
      <c r="P41" s="84"/>
      <c r="R41" s="84"/>
      <c r="S41" s="84"/>
      <c r="T41" s="91"/>
      <c r="U41" s="84"/>
      <c r="W41" s="84"/>
      <c r="X41" s="84"/>
      <c r="Y41" s="91"/>
      <c r="Z41" s="84"/>
      <c r="AB41" s="84"/>
      <c r="AC41" s="84"/>
      <c r="AD41" s="91"/>
      <c r="AE41" s="84"/>
      <c r="AG41" s="84"/>
      <c r="AH41" s="84"/>
      <c r="AI41" s="91"/>
      <c r="AJ41" s="84"/>
      <c r="AL41" s="84"/>
      <c r="AM41" s="84"/>
      <c r="AN41" s="91"/>
      <c r="AO41" s="84"/>
      <c r="AQ41" s="84"/>
      <c r="AR41" s="84"/>
      <c r="AS41" s="91"/>
      <c r="AT41" s="84"/>
      <c r="AV41" s="84"/>
      <c r="AW41" s="84"/>
      <c r="AX41" s="91"/>
      <c r="AY41" s="84"/>
      <c r="BA41" s="84"/>
      <c r="BB41" s="84"/>
      <c r="BC41" s="84"/>
      <c r="BD41" s="88"/>
      <c r="BE41" s="84"/>
      <c r="BF41" s="84"/>
      <c r="BG41" s="84"/>
      <c r="BH41" s="84"/>
      <c r="BI41" s="84"/>
      <c r="BO41" s="3"/>
      <c r="BP41" s="3"/>
      <c r="BQ41" s="3"/>
      <c r="BR41" s="3"/>
      <c r="BS41" s="3"/>
      <c r="DW41"/>
      <c r="DX41"/>
      <c r="DY41"/>
      <c r="DZ41"/>
      <c r="EA41"/>
    </row>
    <row r="42" spans="1:139" ht="17.25" customHeight="1" thickBot="1" x14ac:dyDescent="0.4">
      <c r="A42"/>
      <c r="F42" s="84"/>
      <c r="G42" s="83"/>
      <c r="H42" s="84"/>
      <c r="I42" s="84"/>
      <c r="J42" s="148"/>
      <c r="K42" s="219" t="s">
        <v>111</v>
      </c>
      <c r="M42" s="84"/>
      <c r="N42" s="84"/>
      <c r="O42" s="148"/>
      <c r="P42" s="219" t="s">
        <v>111</v>
      </c>
      <c r="R42" s="84"/>
      <c r="S42" s="84"/>
      <c r="T42" s="148"/>
      <c r="U42" s="219" t="s">
        <v>111</v>
      </c>
      <c r="W42" s="84"/>
      <c r="X42" s="84"/>
      <c r="Y42" s="148"/>
      <c r="Z42" s="219" t="s">
        <v>111</v>
      </c>
      <c r="AB42" s="84"/>
      <c r="AC42" s="84"/>
      <c r="AD42" s="148"/>
      <c r="AE42" s="219" t="s">
        <v>111</v>
      </c>
      <c r="AG42" s="84"/>
      <c r="AH42" s="84"/>
      <c r="AI42" s="148"/>
      <c r="AJ42" s="219" t="s">
        <v>111</v>
      </c>
      <c r="AL42" s="84"/>
      <c r="AM42" s="84"/>
      <c r="AN42" s="148"/>
      <c r="AO42" s="219" t="s">
        <v>111</v>
      </c>
      <c r="AQ42" s="84"/>
      <c r="AR42" s="84"/>
      <c r="AS42" s="148"/>
      <c r="AT42" s="219" t="s">
        <v>111</v>
      </c>
      <c r="AV42" s="84"/>
      <c r="AW42" s="84"/>
      <c r="AX42" s="148"/>
      <c r="AY42" s="219" t="s">
        <v>111</v>
      </c>
      <c r="BA42" s="84"/>
      <c r="BB42" s="84"/>
      <c r="BC42" s="84"/>
      <c r="BD42" s="88"/>
      <c r="BE42" s="84"/>
      <c r="BF42" s="84"/>
      <c r="BG42" s="84"/>
      <c r="BH42" s="84"/>
      <c r="BI42" s="84"/>
      <c r="BO42" s="3"/>
      <c r="BP42" s="3"/>
      <c r="BQ42" s="3"/>
      <c r="BR42" s="3"/>
      <c r="BS42" s="3"/>
      <c r="DW42"/>
      <c r="DX42"/>
      <c r="DY42"/>
      <c r="DZ42"/>
      <c r="EA42"/>
    </row>
    <row r="43" spans="1:139" ht="22.5" customHeight="1" thickBot="1" x14ac:dyDescent="0.4">
      <c r="A43"/>
      <c r="F43" s="84"/>
      <c r="G43" s="83"/>
      <c r="H43" s="84"/>
      <c r="I43" s="84"/>
      <c r="J43" s="181"/>
      <c r="K43" s="84"/>
      <c r="M43" s="84"/>
      <c r="N43" s="84"/>
      <c r="O43" s="181"/>
      <c r="P43" s="84"/>
      <c r="R43" s="84"/>
      <c r="S43" s="84"/>
      <c r="T43" s="181"/>
      <c r="U43" s="84"/>
      <c r="W43" s="84"/>
      <c r="X43" s="84"/>
      <c r="Y43" s="181"/>
      <c r="Z43" s="84"/>
      <c r="AB43" s="84"/>
      <c r="AC43" s="84"/>
      <c r="AD43" s="181"/>
      <c r="AE43" s="84"/>
      <c r="AG43" s="84"/>
      <c r="AH43" s="84"/>
      <c r="AI43" s="181"/>
      <c r="AJ43" s="84"/>
      <c r="AL43" s="84"/>
      <c r="AM43" s="84"/>
      <c r="AN43" s="181"/>
      <c r="AO43" s="84"/>
      <c r="AQ43" s="84"/>
      <c r="AR43" s="84"/>
      <c r="AS43" s="181"/>
      <c r="AT43" s="84"/>
      <c r="AV43" s="84"/>
      <c r="AW43" s="84"/>
      <c r="AX43" s="181"/>
      <c r="AY43" s="84"/>
      <c r="BA43" s="84"/>
      <c r="BB43" s="84"/>
      <c r="BC43" s="84"/>
      <c r="BD43" s="88"/>
      <c r="BE43" s="84"/>
      <c r="BF43" s="84"/>
      <c r="BG43" s="84"/>
      <c r="BH43" s="84"/>
      <c r="BI43" s="84"/>
      <c r="BO43" s="3"/>
      <c r="BP43" s="3"/>
      <c r="BQ43" s="3"/>
      <c r="BR43" s="3"/>
      <c r="BS43" s="3"/>
      <c r="DW43"/>
      <c r="DX43"/>
      <c r="DY43"/>
      <c r="DZ43"/>
      <c r="EA43"/>
    </row>
    <row r="44" spans="1:139" ht="21" customHeight="1" thickBot="1" x14ac:dyDescent="0.4">
      <c r="A44"/>
      <c r="F44" s="84"/>
      <c r="G44" s="83"/>
      <c r="H44" s="84"/>
      <c r="I44" s="180" t="s">
        <v>18</v>
      </c>
      <c r="J44" s="220">
        <f>K82</f>
        <v>-5531.4943999999996</v>
      </c>
      <c r="K44" s="219" t="s">
        <v>65</v>
      </c>
      <c r="M44" s="84"/>
      <c r="N44" s="180" t="s">
        <v>18</v>
      </c>
      <c r="O44" s="220">
        <f>P82</f>
        <v>-5437.7983999999997</v>
      </c>
      <c r="P44" s="219" t="s">
        <v>65</v>
      </c>
      <c r="R44" s="84"/>
      <c r="S44" s="180" t="s">
        <v>18</v>
      </c>
      <c r="T44" s="220">
        <f>U82</f>
        <v>-5785.0367999999999</v>
      </c>
      <c r="U44" s="219" t="s">
        <v>65</v>
      </c>
      <c r="W44" s="84"/>
      <c r="X44" s="180" t="s">
        <v>18</v>
      </c>
      <c r="Y44" s="220">
        <f>Z82</f>
        <v>-5512.1408000000001</v>
      </c>
      <c r="Z44" s="219" t="s">
        <v>65</v>
      </c>
      <c r="AB44" s="84"/>
      <c r="AC44" s="180" t="s">
        <v>18</v>
      </c>
      <c r="AD44" s="220">
        <f>AE82</f>
        <v>-5409.1264000000001</v>
      </c>
      <c r="AE44" s="219" t="s">
        <v>65</v>
      </c>
      <c r="AG44" s="84"/>
      <c r="AH44" s="180" t="s">
        <v>18</v>
      </c>
      <c r="AI44" s="220">
        <f>AJ82</f>
        <v>-4811.7421333333332</v>
      </c>
      <c r="AJ44" s="219" t="s">
        <v>65</v>
      </c>
      <c r="AL44" s="84"/>
      <c r="AM44" s="180" t="s">
        <v>18</v>
      </c>
      <c r="AN44" s="220">
        <f>AO82</f>
        <v>-4811.7421333333332</v>
      </c>
      <c r="AO44" s="219" t="s">
        <v>65</v>
      </c>
      <c r="AQ44" s="84"/>
      <c r="AR44" s="180" t="s">
        <v>18</v>
      </c>
      <c r="AS44" s="220">
        <f>AT82</f>
        <v>-5332.391333333333</v>
      </c>
      <c r="AT44" s="219" t="s">
        <v>65</v>
      </c>
      <c r="AV44" s="84"/>
      <c r="AW44" s="180" t="s">
        <v>18</v>
      </c>
      <c r="AX44" s="220">
        <f>AY82</f>
        <v>-4651.5189333333328</v>
      </c>
      <c r="AY44" s="219" t="s">
        <v>65</v>
      </c>
      <c r="BA44" s="84"/>
      <c r="BB44" s="84"/>
      <c r="BC44" s="84"/>
      <c r="BD44" s="88"/>
      <c r="BE44" s="84"/>
      <c r="BF44" s="84"/>
      <c r="BG44" s="84"/>
      <c r="BH44" s="84"/>
      <c r="BI44" s="84"/>
      <c r="BO44" s="3"/>
      <c r="BP44" s="3"/>
      <c r="BQ44" s="3"/>
      <c r="BR44" s="3"/>
      <c r="BS44" s="3"/>
      <c r="DW44"/>
      <c r="DX44"/>
      <c r="DY44"/>
      <c r="DZ44"/>
      <c r="EA44"/>
    </row>
    <row r="45" spans="1:139" ht="17.25" customHeight="1" thickBot="1" x14ac:dyDescent="0.4">
      <c r="A45"/>
      <c r="F45" s="84"/>
      <c r="G45" s="83"/>
      <c r="H45" s="84"/>
      <c r="I45" s="84"/>
      <c r="J45" s="181"/>
      <c r="K45" s="84"/>
      <c r="M45" s="84"/>
      <c r="N45" s="84"/>
      <c r="O45" s="181"/>
      <c r="P45" s="84"/>
      <c r="R45" s="84"/>
      <c r="S45" s="84"/>
      <c r="T45" s="181"/>
      <c r="U45" s="84"/>
      <c r="W45" s="84"/>
      <c r="X45" s="84"/>
      <c r="Y45" s="181"/>
      <c r="Z45" s="84"/>
      <c r="AB45" s="84"/>
      <c r="AC45" s="84"/>
      <c r="AD45" s="181"/>
      <c r="AE45" s="84"/>
      <c r="AG45" s="84"/>
      <c r="AH45" s="84"/>
      <c r="AI45" s="181"/>
      <c r="AJ45" s="84"/>
      <c r="AL45" s="84"/>
      <c r="AM45" s="84"/>
      <c r="AN45" s="181"/>
      <c r="AO45" s="84"/>
      <c r="AQ45" s="84"/>
      <c r="AR45" s="84"/>
      <c r="AS45" s="181"/>
      <c r="AT45" s="84"/>
      <c r="AV45" s="84"/>
      <c r="AW45" s="84"/>
      <c r="AX45" s="181"/>
      <c r="AY45" s="84"/>
      <c r="BA45" s="84"/>
      <c r="BB45" s="84"/>
      <c r="BC45" s="84"/>
      <c r="BD45" s="88"/>
      <c r="BE45" s="84"/>
      <c r="BF45" s="84"/>
      <c r="BG45" s="84"/>
      <c r="BH45" s="84"/>
      <c r="BI45" s="84"/>
      <c r="BO45" s="3"/>
      <c r="BP45" s="3"/>
      <c r="BQ45" s="3"/>
      <c r="BR45" s="3"/>
      <c r="BS45" s="3"/>
      <c r="DW45"/>
      <c r="DX45"/>
      <c r="DY45"/>
      <c r="DZ45"/>
      <c r="EA45"/>
    </row>
    <row r="46" spans="1:139" s="210" customFormat="1" ht="20.25" customHeight="1" thickBot="1" x14ac:dyDescent="0.3">
      <c r="A46" s="209"/>
      <c r="F46" s="211"/>
      <c r="G46" s="212"/>
      <c r="H46" s="211"/>
      <c r="I46" s="211"/>
      <c r="J46" s="213">
        <f>I59</f>
        <v>70</v>
      </c>
      <c r="K46" s="214" t="s">
        <v>62</v>
      </c>
      <c r="L46" s="211"/>
      <c r="M46" s="211"/>
      <c r="N46" s="211"/>
      <c r="O46" s="213">
        <f>N59</f>
        <v>60</v>
      </c>
      <c r="P46" s="214" t="s">
        <v>62</v>
      </c>
      <c r="Q46" s="211"/>
      <c r="R46" s="211"/>
      <c r="S46" s="211"/>
      <c r="T46" s="213">
        <f>S59</f>
        <v>50</v>
      </c>
      <c r="U46" s="214" t="s">
        <v>62</v>
      </c>
      <c r="V46" s="211"/>
      <c r="W46" s="211"/>
      <c r="X46" s="211"/>
      <c r="Y46" s="213">
        <f>X59</f>
        <v>50</v>
      </c>
      <c r="Z46" s="214" t="s">
        <v>62</v>
      </c>
      <c r="AA46" s="211"/>
      <c r="AB46" s="211"/>
      <c r="AC46" s="211"/>
      <c r="AD46" s="213">
        <f>AC59</f>
        <v>50</v>
      </c>
      <c r="AE46" s="214" t="s">
        <v>62</v>
      </c>
      <c r="AF46" s="211"/>
      <c r="AG46" s="211"/>
      <c r="AH46" s="211"/>
      <c r="AI46" s="213">
        <f>AH59</f>
        <v>15</v>
      </c>
      <c r="AJ46" s="214" t="s">
        <v>62</v>
      </c>
      <c r="AK46" s="211"/>
      <c r="AL46" s="211"/>
      <c r="AM46" s="211"/>
      <c r="AN46" s="213">
        <f>AM59</f>
        <v>15</v>
      </c>
      <c r="AO46" s="214" t="s">
        <v>62</v>
      </c>
      <c r="AP46" s="211"/>
      <c r="AQ46" s="211"/>
      <c r="AR46" s="211"/>
      <c r="AS46" s="213">
        <f>AR59</f>
        <v>50</v>
      </c>
      <c r="AT46" s="214" t="s">
        <v>62</v>
      </c>
      <c r="AU46" s="211"/>
      <c r="AV46" s="211"/>
      <c r="AW46" s="211"/>
      <c r="AX46" s="213">
        <f>AW59</f>
        <v>15</v>
      </c>
      <c r="AY46" s="214" t="s">
        <v>62</v>
      </c>
      <c r="AZ46" s="215"/>
      <c r="BA46" s="215"/>
      <c r="BB46" s="215"/>
      <c r="BC46" s="215"/>
      <c r="BD46" s="216"/>
      <c r="BE46" s="215"/>
      <c r="BF46" s="215"/>
      <c r="BG46" s="215"/>
      <c r="BH46" s="215"/>
      <c r="BI46" s="215"/>
      <c r="BJ46" s="217"/>
      <c r="BK46" s="217"/>
      <c r="BL46" s="217"/>
      <c r="BM46" s="217"/>
      <c r="BN46" s="217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</row>
    <row r="47" spans="1:139" ht="65.25" customHeight="1" thickBot="1" x14ac:dyDescent="0.35">
      <c r="F47" s="84"/>
      <c r="G47" s="83"/>
      <c r="H47" s="84"/>
      <c r="I47" s="84"/>
      <c r="J47" s="84"/>
      <c r="K47" s="84"/>
      <c r="M47" s="84"/>
      <c r="N47" s="84"/>
      <c r="O47" s="84"/>
      <c r="P47" s="84"/>
      <c r="R47" s="84"/>
      <c r="S47" s="84"/>
      <c r="T47" s="84"/>
      <c r="U47" s="84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BA47" s="84"/>
      <c r="BB47" s="84"/>
      <c r="BC47" s="84"/>
      <c r="BD47" s="88"/>
      <c r="BE47" s="84"/>
      <c r="BF47" s="84"/>
      <c r="BG47" s="84"/>
      <c r="BH47" s="84"/>
      <c r="BI47" s="84"/>
      <c r="BO47" s="3"/>
      <c r="BP47" s="3"/>
      <c r="BQ47" s="3"/>
      <c r="BR47" s="3"/>
      <c r="BS47" s="3"/>
      <c r="DW47"/>
      <c r="DX47"/>
      <c r="DY47"/>
      <c r="DZ47"/>
      <c r="EA47"/>
    </row>
    <row r="48" spans="1:139" x14ac:dyDescent="0.3">
      <c r="A48" s="28"/>
      <c r="B48" s="36"/>
      <c r="C48" s="36"/>
      <c r="E48" s="36"/>
      <c r="F48" s="90"/>
      <c r="G48" s="83"/>
      <c r="H48" s="189"/>
      <c r="I48" s="170"/>
      <c r="J48" s="171" t="s">
        <v>20</v>
      </c>
      <c r="K48" s="172"/>
      <c r="M48" s="189"/>
      <c r="N48" s="170"/>
      <c r="O48" s="173" t="s">
        <v>21</v>
      </c>
      <c r="P48" s="172"/>
      <c r="R48" s="189"/>
      <c r="S48" s="170"/>
      <c r="T48" s="173" t="s">
        <v>8</v>
      </c>
      <c r="U48" s="172"/>
      <c r="W48" s="189"/>
      <c r="X48" s="174" t="s">
        <v>22</v>
      </c>
      <c r="Y48" s="175"/>
      <c r="Z48" s="176"/>
      <c r="AB48" s="189"/>
      <c r="AC48" s="170"/>
      <c r="AD48" s="173" t="s">
        <v>23</v>
      </c>
      <c r="AE48" s="172"/>
      <c r="AG48" s="189"/>
      <c r="AH48" s="170"/>
      <c r="AI48" s="173" t="s">
        <v>24</v>
      </c>
      <c r="AJ48" s="172"/>
      <c r="AL48" s="189"/>
      <c r="AM48" s="170"/>
      <c r="AN48" s="173" t="s">
        <v>24</v>
      </c>
      <c r="AO48" s="172"/>
      <c r="AQ48" s="189"/>
      <c r="AR48" s="170"/>
      <c r="AS48" s="173" t="s">
        <v>25</v>
      </c>
      <c r="AT48" s="172"/>
      <c r="AV48" s="189"/>
      <c r="AW48" s="170"/>
      <c r="AX48" s="173" t="s">
        <v>10</v>
      </c>
      <c r="AY48" s="172"/>
      <c r="BA48" s="84"/>
      <c r="BB48" s="84"/>
      <c r="BC48" s="84"/>
      <c r="BD48" s="88"/>
      <c r="BE48" s="84"/>
      <c r="BF48" s="84"/>
      <c r="BG48" s="84"/>
      <c r="BH48" s="84"/>
      <c r="BI48" s="84"/>
      <c r="BO48" s="3"/>
      <c r="BP48" s="35"/>
      <c r="BQ48" s="3"/>
      <c r="BR48" s="3"/>
      <c r="BS48" s="35"/>
      <c r="BV48" s="35"/>
      <c r="BX48" s="35"/>
      <c r="CA48" s="35"/>
      <c r="CD48" s="35"/>
      <c r="CG48" s="35"/>
      <c r="CJ48" s="35"/>
      <c r="CM48" s="35"/>
      <c r="CO48" s="35"/>
      <c r="CR48" s="35"/>
      <c r="CU48" s="35"/>
      <c r="CX48" s="35"/>
      <c r="DA48" s="35"/>
      <c r="DD48" s="35"/>
      <c r="DF48" s="35"/>
      <c r="DI48" s="35"/>
      <c r="DK48" s="38"/>
      <c r="DL48" s="38"/>
      <c r="DM48" s="51"/>
      <c r="DW48"/>
      <c r="DX48"/>
      <c r="DY48"/>
      <c r="DZ48"/>
      <c r="EA48"/>
      <c r="EI48" s="36"/>
    </row>
    <row r="49" spans="1:251" s="37" customFormat="1" x14ac:dyDescent="0.3">
      <c r="A49" s="28"/>
      <c r="B49" s="36"/>
      <c r="C49" s="36"/>
      <c r="D49"/>
      <c r="E49" s="36"/>
      <c r="F49" s="90"/>
      <c r="G49" s="93"/>
      <c r="H49" s="190"/>
      <c r="I49" s="177"/>
      <c r="J49" s="178" t="s">
        <v>55</v>
      </c>
      <c r="K49" s="179">
        <v>0.125</v>
      </c>
      <c r="L49" s="93"/>
      <c r="M49" s="190"/>
      <c r="N49" s="177"/>
      <c r="O49" s="178" t="s">
        <v>26</v>
      </c>
      <c r="P49" s="179">
        <v>0.1</v>
      </c>
      <c r="Q49" s="93"/>
      <c r="R49" s="190"/>
      <c r="S49" s="177"/>
      <c r="T49" s="178" t="s">
        <v>27</v>
      </c>
      <c r="U49" s="179">
        <v>0.1</v>
      </c>
      <c r="V49" s="93"/>
      <c r="W49" s="190"/>
      <c r="X49" s="177"/>
      <c r="Y49" s="178"/>
      <c r="Z49" s="179">
        <v>0.1</v>
      </c>
      <c r="AA49" s="93"/>
      <c r="AB49" s="190"/>
      <c r="AC49" s="177"/>
      <c r="AD49" s="178"/>
      <c r="AE49" s="179">
        <v>0.1</v>
      </c>
      <c r="AF49" s="93"/>
      <c r="AG49" s="190"/>
      <c r="AH49" s="177"/>
      <c r="AI49" s="178" t="s">
        <v>26</v>
      </c>
      <c r="AJ49" s="179">
        <v>0.1</v>
      </c>
      <c r="AK49" s="93"/>
      <c r="AL49" s="190"/>
      <c r="AM49" s="177"/>
      <c r="AN49" s="178" t="s">
        <v>28</v>
      </c>
      <c r="AO49" s="179">
        <v>0.1</v>
      </c>
      <c r="AP49" s="93"/>
      <c r="AQ49" s="190"/>
      <c r="AR49" s="177"/>
      <c r="AS49" s="178"/>
      <c r="AT49" s="179">
        <v>0.13500000000000001</v>
      </c>
      <c r="AU49" s="93"/>
      <c r="AV49" s="190"/>
      <c r="AW49" s="177"/>
      <c r="AX49" s="178"/>
      <c r="AY49" s="179">
        <v>0.1</v>
      </c>
      <c r="AZ49" s="84"/>
      <c r="BA49" s="84"/>
      <c r="BB49" s="84"/>
      <c r="BC49" s="84"/>
      <c r="BD49" s="88"/>
      <c r="BE49" s="84"/>
      <c r="BF49" s="84"/>
      <c r="BG49" s="84"/>
      <c r="BH49" s="84"/>
      <c r="BI49" s="84"/>
      <c r="BJ49"/>
      <c r="BK49"/>
      <c r="BL49"/>
      <c r="BM49"/>
      <c r="BN49"/>
      <c r="BO49" s="35"/>
      <c r="BP49" s="35"/>
      <c r="BQ49" s="35"/>
      <c r="BR49" s="35"/>
      <c r="BS49" s="35"/>
      <c r="BT49" s="35"/>
      <c r="BU49" s="3"/>
      <c r="BV49" s="35"/>
      <c r="BW49" s="38"/>
      <c r="BX49" s="38"/>
      <c r="BY49" s="38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"/>
      <c r="CM49" s="35"/>
      <c r="CN49" s="35"/>
      <c r="CO49" s="35"/>
      <c r="CP49" s="35"/>
      <c r="CQ49" s="35"/>
      <c r="CR49" s="35"/>
      <c r="CS49" s="52"/>
      <c r="CT49" s="35"/>
      <c r="CU49" s="39"/>
      <c r="CV49" s="35"/>
      <c r="CW49" s="35"/>
      <c r="CX49" s="35"/>
      <c r="CY49" s="35"/>
      <c r="CZ49" s="35"/>
      <c r="DA49" s="35"/>
      <c r="DB49" s="35"/>
      <c r="DC49" s="3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"/>
      <c r="DO49" s="3"/>
      <c r="DP49" s="53"/>
      <c r="DQ49" s="2"/>
      <c r="DR49" s="4"/>
      <c r="DS49" s="2"/>
      <c r="DT49" s="3"/>
      <c r="DU49" s="3"/>
      <c r="DV49" s="3"/>
      <c r="DW49"/>
      <c r="DX49"/>
      <c r="DY49"/>
      <c r="DZ49"/>
      <c r="EA49"/>
      <c r="EB49"/>
      <c r="EC49"/>
      <c r="ED49"/>
      <c r="EE49"/>
      <c r="EF49"/>
      <c r="EG49"/>
      <c r="EH49"/>
      <c r="EI49" s="36"/>
      <c r="EJ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51" x14ac:dyDescent="0.3">
      <c r="A50" s="28"/>
      <c r="B50" s="36"/>
      <c r="C50" s="36"/>
      <c r="D50" s="40"/>
      <c r="E50" s="36"/>
      <c r="F50" s="90"/>
      <c r="G50" s="83"/>
      <c r="H50" s="191"/>
      <c r="I50" s="95" t="s">
        <v>112</v>
      </c>
      <c r="J50" s="96" t="s">
        <v>113</v>
      </c>
      <c r="K50" s="97" t="s">
        <v>31</v>
      </c>
      <c r="M50" s="191"/>
      <c r="N50" s="95" t="s">
        <v>112</v>
      </c>
      <c r="O50" s="96" t="s">
        <v>113</v>
      </c>
      <c r="P50" s="97" t="s">
        <v>31</v>
      </c>
      <c r="R50" s="191"/>
      <c r="S50" s="95" t="s">
        <v>112</v>
      </c>
      <c r="T50" s="96" t="s">
        <v>113</v>
      </c>
      <c r="U50" s="97" t="s">
        <v>31</v>
      </c>
      <c r="W50" s="191"/>
      <c r="X50" s="95" t="s">
        <v>112</v>
      </c>
      <c r="Y50" s="96" t="s">
        <v>113</v>
      </c>
      <c r="Z50" s="97" t="s">
        <v>31</v>
      </c>
      <c r="AB50" s="191"/>
      <c r="AC50" s="95" t="s">
        <v>112</v>
      </c>
      <c r="AD50" s="96" t="s">
        <v>113</v>
      </c>
      <c r="AE50" s="97" t="s">
        <v>31</v>
      </c>
      <c r="AG50" s="191"/>
      <c r="AH50" s="95" t="s">
        <v>112</v>
      </c>
      <c r="AI50" s="96" t="s">
        <v>113</v>
      </c>
      <c r="AJ50" s="97" t="s">
        <v>31</v>
      </c>
      <c r="AL50" s="191"/>
      <c r="AM50" s="95" t="s">
        <v>112</v>
      </c>
      <c r="AN50" s="96" t="s">
        <v>113</v>
      </c>
      <c r="AO50" s="97" t="s">
        <v>31</v>
      </c>
      <c r="AQ50" s="191"/>
      <c r="AR50" s="95" t="s">
        <v>112</v>
      </c>
      <c r="AS50" s="96" t="s">
        <v>113</v>
      </c>
      <c r="AT50" s="97" t="s">
        <v>31</v>
      </c>
      <c r="AV50" s="191"/>
      <c r="AW50" s="95" t="s">
        <v>112</v>
      </c>
      <c r="AX50" s="96" t="s">
        <v>113</v>
      </c>
      <c r="AY50" s="97" t="s">
        <v>31</v>
      </c>
      <c r="BA50" s="84"/>
      <c r="BB50" s="84"/>
      <c r="BC50" s="84"/>
      <c r="BD50" s="88"/>
      <c r="BE50" s="84"/>
      <c r="BF50" s="84"/>
      <c r="BG50" s="84"/>
      <c r="BH50" s="84"/>
      <c r="BI50" s="84"/>
      <c r="BO50" s="5"/>
      <c r="BP50" s="50"/>
      <c r="BQ50" s="50"/>
      <c r="BR50" s="5"/>
      <c r="BS50" s="50"/>
      <c r="BT50" s="50"/>
      <c r="BV50" s="5"/>
      <c r="BW50" s="5"/>
      <c r="BX50" s="50"/>
      <c r="BY50" s="50"/>
      <c r="BZ50" s="5"/>
      <c r="CA50" s="50"/>
      <c r="CB50" s="50"/>
      <c r="CC50" s="5"/>
      <c r="CD50" s="50"/>
      <c r="CE50" s="50"/>
      <c r="CF50" s="5"/>
      <c r="CG50" s="50"/>
      <c r="CH50" s="50"/>
      <c r="CI50" s="5"/>
      <c r="CJ50" s="50"/>
      <c r="CK50" s="50"/>
      <c r="CM50" s="5"/>
      <c r="CN50" s="5"/>
      <c r="CO50" s="50"/>
      <c r="CP50" s="50"/>
      <c r="CQ50" s="5"/>
      <c r="CR50" s="50"/>
      <c r="CS50" s="50"/>
      <c r="CT50" s="5"/>
      <c r="CU50" s="50"/>
      <c r="CV50" s="50"/>
      <c r="CW50" s="5"/>
      <c r="CX50" s="50"/>
      <c r="CY50" s="50"/>
      <c r="CZ50" s="5"/>
      <c r="DA50" s="50"/>
      <c r="DB50" s="50"/>
      <c r="DD50" s="5"/>
      <c r="DE50" s="5"/>
      <c r="DF50" s="50"/>
      <c r="DG50" s="50"/>
      <c r="DH50" s="5"/>
      <c r="DI50" s="50"/>
      <c r="DJ50" s="50"/>
      <c r="DK50" s="5"/>
      <c r="DL50" s="50"/>
      <c r="DM50" s="50"/>
      <c r="DP50" s="4"/>
      <c r="DR50" s="54"/>
      <c r="DT50" s="54"/>
      <c r="DW50"/>
      <c r="DX50"/>
      <c r="DY50"/>
      <c r="DZ50"/>
      <c r="EA50"/>
      <c r="EI50" s="36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x14ac:dyDescent="0.3">
      <c r="A51" s="28"/>
      <c r="B51" s="36"/>
      <c r="C51" s="36"/>
      <c r="E51" s="36"/>
      <c r="F51" s="90"/>
      <c r="G51" s="83"/>
      <c r="H51" s="184" t="s">
        <v>32</v>
      </c>
      <c r="I51" s="99">
        <f>I40</f>
        <v>0</v>
      </c>
      <c r="J51" s="100">
        <f>J42</f>
        <v>0</v>
      </c>
      <c r="K51" s="101">
        <f>$J$51*I51</f>
        <v>0</v>
      </c>
      <c r="M51" s="184" t="s">
        <v>32</v>
      </c>
      <c r="N51" s="99">
        <f>N40</f>
        <v>0</v>
      </c>
      <c r="O51" s="100">
        <f>O42</f>
        <v>0</v>
      </c>
      <c r="P51" s="101">
        <f>$O$51*N51</f>
        <v>0</v>
      </c>
      <c r="R51" s="184" t="s">
        <v>32</v>
      </c>
      <c r="S51" s="99">
        <f>S40</f>
        <v>0</v>
      </c>
      <c r="T51" s="100">
        <f>T42</f>
        <v>0</v>
      </c>
      <c r="U51" s="101">
        <f>$T$51*S51</f>
        <v>0</v>
      </c>
      <c r="W51" s="184" t="s">
        <v>32</v>
      </c>
      <c r="X51" s="99">
        <f>X40</f>
        <v>0</v>
      </c>
      <c r="Y51" s="100">
        <f>Y42</f>
        <v>0</v>
      </c>
      <c r="Z51" s="102">
        <f>$Y$51*X51</f>
        <v>0</v>
      </c>
      <c r="AB51" s="184" t="s">
        <v>32</v>
      </c>
      <c r="AC51" s="99">
        <f>AC40</f>
        <v>0</v>
      </c>
      <c r="AD51" s="100">
        <f>AD42</f>
        <v>0</v>
      </c>
      <c r="AE51" s="101">
        <f>$AD$51*AC51</f>
        <v>0</v>
      </c>
      <c r="AG51" s="184" t="s">
        <v>32</v>
      </c>
      <c r="AH51" s="99">
        <f>AH40</f>
        <v>0</v>
      </c>
      <c r="AI51" s="100">
        <f>AI42</f>
        <v>0</v>
      </c>
      <c r="AJ51" s="102">
        <f>$AI$51*AH51</f>
        <v>0</v>
      </c>
      <c r="AL51" s="184" t="s">
        <v>32</v>
      </c>
      <c r="AM51" s="99">
        <f>AM40</f>
        <v>0</v>
      </c>
      <c r="AN51" s="100">
        <f>AN42</f>
        <v>0</v>
      </c>
      <c r="AO51" s="102">
        <f>$AN$51*AM51</f>
        <v>0</v>
      </c>
      <c r="AQ51" s="184" t="s">
        <v>32</v>
      </c>
      <c r="AR51" s="99">
        <f>AR40</f>
        <v>0</v>
      </c>
      <c r="AS51" s="100">
        <f>AS42</f>
        <v>0</v>
      </c>
      <c r="AT51" s="102">
        <f>$AS$51*AR51</f>
        <v>0</v>
      </c>
      <c r="AV51" s="184" t="s">
        <v>32</v>
      </c>
      <c r="AW51" s="99">
        <f>AW40</f>
        <v>0</v>
      </c>
      <c r="AX51" s="100">
        <f>AX42</f>
        <v>0</v>
      </c>
      <c r="AY51" s="102">
        <f>$AX$51*AW51</f>
        <v>0</v>
      </c>
      <c r="BA51" s="84"/>
      <c r="BB51" s="84"/>
      <c r="BC51" s="84"/>
      <c r="BD51" s="88"/>
      <c r="BE51" s="84"/>
      <c r="BF51" s="84"/>
      <c r="BG51" s="84"/>
      <c r="BH51" s="84"/>
      <c r="BI51" s="84"/>
      <c r="BO51" s="2"/>
      <c r="BP51" s="4"/>
      <c r="BQ51" s="55"/>
      <c r="BR51" s="2"/>
      <c r="BS51" s="4"/>
      <c r="BT51" s="55"/>
      <c r="BV51" s="5"/>
      <c r="BW51" s="2"/>
      <c r="BX51" s="4"/>
      <c r="BY51" s="55"/>
      <c r="BZ51" s="2"/>
      <c r="CA51" s="4"/>
      <c r="CB51" s="55"/>
      <c r="CC51" s="2"/>
      <c r="CD51" s="4"/>
      <c r="CE51" s="4"/>
      <c r="CF51" s="2"/>
      <c r="CG51" s="55"/>
      <c r="CH51" s="55"/>
      <c r="CI51" s="2"/>
      <c r="CJ51" s="55"/>
      <c r="CK51" s="55"/>
      <c r="CM51" s="5"/>
      <c r="CN51" s="56"/>
      <c r="CO51" s="4"/>
      <c r="CP51" s="55"/>
      <c r="CQ51" s="2"/>
      <c r="CR51" s="4"/>
      <c r="CS51" s="4"/>
      <c r="CT51" s="2"/>
      <c r="CU51" s="4"/>
      <c r="CV51" s="4"/>
      <c r="CW51" s="2"/>
      <c r="CX51" s="4"/>
      <c r="CY51" s="4"/>
      <c r="CZ51" s="2"/>
      <c r="DA51" s="4"/>
      <c r="DB51" s="4"/>
      <c r="DD51" s="5"/>
      <c r="DE51" s="2"/>
      <c r="DF51" s="4"/>
      <c r="DG51" s="55"/>
      <c r="DH51" s="2"/>
      <c r="DI51" s="4"/>
      <c r="DJ51" s="55"/>
      <c r="DK51" s="2"/>
      <c r="DL51" s="4"/>
      <c r="DM51" s="4"/>
      <c r="DP51" s="4"/>
      <c r="DW51"/>
      <c r="DX51"/>
      <c r="DY51"/>
      <c r="DZ51"/>
      <c r="EA51"/>
      <c r="EH51" s="40"/>
      <c r="EI51" s="36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x14ac:dyDescent="0.3">
      <c r="A52"/>
      <c r="B52" s="36"/>
      <c r="C52" s="36"/>
      <c r="D52" s="28"/>
      <c r="E52" s="36"/>
      <c r="F52" s="103"/>
      <c r="G52" s="104"/>
      <c r="H52" s="184"/>
      <c r="I52" s="105"/>
      <c r="J52" s="106"/>
      <c r="K52" s="107"/>
      <c r="M52" s="184"/>
      <c r="N52" s="105"/>
      <c r="O52" s="106"/>
      <c r="P52" s="107"/>
      <c r="R52" s="184"/>
      <c r="S52" s="105"/>
      <c r="T52" s="106"/>
      <c r="U52" s="107"/>
      <c r="W52" s="184"/>
      <c r="X52" s="105"/>
      <c r="Y52" s="106"/>
      <c r="Z52" s="107"/>
      <c r="AB52" s="184"/>
      <c r="AC52" s="108"/>
      <c r="AD52" s="106"/>
      <c r="AE52" s="107"/>
      <c r="AG52" s="184"/>
      <c r="AH52" s="108"/>
      <c r="AI52" s="106"/>
      <c r="AJ52" s="107"/>
      <c r="AL52" s="184"/>
      <c r="AM52" s="108"/>
      <c r="AN52" s="106"/>
      <c r="AO52" s="107"/>
      <c r="AQ52" s="184"/>
      <c r="AR52" s="108"/>
      <c r="AS52" s="106"/>
      <c r="AT52" s="107"/>
      <c r="AV52" s="184"/>
      <c r="AW52" s="108"/>
      <c r="AX52" s="106"/>
      <c r="AY52" s="107"/>
      <c r="BA52" s="84"/>
      <c r="BB52" s="84"/>
      <c r="BC52" s="84"/>
      <c r="BD52" s="88"/>
      <c r="BE52" s="84"/>
      <c r="BF52" s="84"/>
      <c r="BG52" s="84"/>
      <c r="BH52" s="84"/>
      <c r="BI52" s="84"/>
      <c r="BO52" s="2"/>
      <c r="BP52" s="4"/>
      <c r="BQ52" s="55"/>
      <c r="BR52" s="2"/>
      <c r="BS52" s="4"/>
      <c r="BT52" s="55"/>
      <c r="BV52" s="5"/>
      <c r="BW52" s="2"/>
      <c r="BX52" s="4"/>
      <c r="BY52" s="4"/>
      <c r="BZ52" s="2"/>
      <c r="CA52" s="4"/>
      <c r="CB52" s="4"/>
      <c r="CC52" s="2"/>
      <c r="CD52" s="4"/>
      <c r="CE52" s="4"/>
      <c r="CF52" s="2"/>
      <c r="CG52" s="4"/>
      <c r="CH52" s="4"/>
      <c r="CI52" s="2"/>
      <c r="CJ52" s="4"/>
      <c r="CK52" s="55"/>
      <c r="CM52" s="5"/>
      <c r="CN52" s="2"/>
      <c r="CO52" s="4"/>
      <c r="CP52" s="55"/>
      <c r="CQ52" s="2"/>
      <c r="CR52" s="58"/>
      <c r="CS52" s="55"/>
      <c r="CT52" s="2"/>
      <c r="CU52" s="4"/>
      <c r="CV52" s="55"/>
      <c r="CW52" s="2"/>
      <c r="CX52" s="4"/>
      <c r="CY52" s="55"/>
      <c r="CZ52" s="2"/>
      <c r="DA52" s="4"/>
      <c r="DB52" s="55"/>
      <c r="DD52" s="57"/>
      <c r="DE52" s="2"/>
      <c r="DF52" s="4"/>
      <c r="DG52" s="55"/>
      <c r="DH52" s="2"/>
      <c r="DI52" s="4"/>
      <c r="DJ52" s="55"/>
      <c r="DK52" s="2"/>
      <c r="DL52" s="4"/>
      <c r="DM52" s="4"/>
      <c r="DP52" s="54"/>
      <c r="DR52" s="54"/>
      <c r="DS52" s="54"/>
      <c r="DT52" s="54"/>
      <c r="DU52" s="54"/>
      <c r="DW52"/>
      <c r="DX52"/>
      <c r="DY52"/>
      <c r="DZ52"/>
      <c r="EA52"/>
      <c r="EH52" s="28"/>
      <c r="EI52" s="36"/>
      <c r="EJ52" s="40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x14ac:dyDescent="0.3">
      <c r="A53"/>
      <c r="B53" s="36"/>
      <c r="C53" s="36"/>
      <c r="D53" s="28"/>
      <c r="E53" s="36"/>
      <c r="F53" s="103"/>
      <c r="G53" s="104"/>
      <c r="H53" s="110" t="s">
        <v>33</v>
      </c>
      <c r="I53" s="111"/>
      <c r="J53" s="112"/>
      <c r="K53" s="113">
        <f>SUM(K51:K52)</f>
        <v>0</v>
      </c>
      <c r="M53" s="110" t="s">
        <v>33</v>
      </c>
      <c r="N53" s="111"/>
      <c r="O53" s="112"/>
      <c r="P53" s="113">
        <f>SUM(P51:P52)</f>
        <v>0</v>
      </c>
      <c r="R53" s="110" t="s">
        <v>33</v>
      </c>
      <c r="S53" s="111"/>
      <c r="T53" s="112"/>
      <c r="U53" s="113">
        <f>SUM(U51:U52)</f>
        <v>0</v>
      </c>
      <c r="W53" s="110" t="s">
        <v>33</v>
      </c>
      <c r="X53" s="111"/>
      <c r="Y53" s="112"/>
      <c r="Z53" s="113">
        <f>SUM(Z51:Z52)</f>
        <v>0</v>
      </c>
      <c r="AB53" s="110" t="s">
        <v>33</v>
      </c>
      <c r="AC53" s="111"/>
      <c r="AD53" s="112"/>
      <c r="AE53" s="113">
        <f>SUM(AE51:AE52)</f>
        <v>0</v>
      </c>
      <c r="AG53" s="110" t="s">
        <v>33</v>
      </c>
      <c r="AH53" s="111"/>
      <c r="AI53" s="112"/>
      <c r="AJ53" s="113">
        <f>SUM(AJ51:AJ52)</f>
        <v>0</v>
      </c>
      <c r="AL53" s="110" t="s">
        <v>33</v>
      </c>
      <c r="AM53" s="111"/>
      <c r="AN53" s="112"/>
      <c r="AO53" s="113">
        <f>SUM(AO51:AO52)</f>
        <v>0</v>
      </c>
      <c r="AQ53" s="110" t="s">
        <v>33</v>
      </c>
      <c r="AR53" s="111"/>
      <c r="AS53" s="112"/>
      <c r="AT53" s="113">
        <f>SUM(AT51:AT52)</f>
        <v>0</v>
      </c>
      <c r="AV53" s="110" t="s">
        <v>33</v>
      </c>
      <c r="AW53" s="111"/>
      <c r="AX53" s="112"/>
      <c r="AY53" s="113">
        <f>SUM(AY51:AY52)</f>
        <v>0</v>
      </c>
      <c r="BA53" s="84"/>
      <c r="BB53" s="84"/>
      <c r="BC53" s="84"/>
      <c r="BD53" s="88"/>
      <c r="BE53" s="84"/>
      <c r="BF53" s="84"/>
      <c r="BG53" s="84"/>
      <c r="BH53" s="84"/>
      <c r="BI53" s="84"/>
      <c r="BO53" s="2"/>
      <c r="BP53" s="4"/>
      <c r="BQ53" s="49"/>
      <c r="BR53" s="2"/>
      <c r="BS53" s="4"/>
      <c r="BT53" s="49"/>
      <c r="BV53" s="5"/>
      <c r="BW53" s="2"/>
      <c r="BX53" s="4"/>
      <c r="BY53" s="49"/>
      <c r="BZ53" s="2"/>
      <c r="CA53" s="4"/>
      <c r="CB53" s="49"/>
      <c r="CC53" s="2"/>
      <c r="CD53" s="4"/>
      <c r="CE53" s="50"/>
      <c r="CF53" s="2"/>
      <c r="CG53" s="4"/>
      <c r="CH53" s="49"/>
      <c r="CI53" s="2"/>
      <c r="CJ53" s="4"/>
      <c r="CK53" s="49"/>
      <c r="CM53" s="5"/>
      <c r="CN53" s="2"/>
      <c r="CO53" s="4"/>
      <c r="CP53" s="49"/>
      <c r="CQ53" s="2"/>
      <c r="CR53" s="4"/>
      <c r="CS53" s="49"/>
      <c r="CT53" s="2"/>
      <c r="CU53" s="4"/>
      <c r="CV53" s="49"/>
      <c r="CW53" s="2"/>
      <c r="CX53" s="4"/>
      <c r="CY53" s="49"/>
      <c r="CZ53" s="2"/>
      <c r="DA53" s="4"/>
      <c r="DB53" s="49"/>
      <c r="DD53" s="5"/>
      <c r="DE53" s="2"/>
      <c r="DF53" s="4"/>
      <c r="DG53" s="49"/>
      <c r="DH53" s="2"/>
      <c r="DI53" s="4"/>
      <c r="DJ53" s="49"/>
      <c r="DK53" s="2"/>
      <c r="DL53" s="4"/>
      <c r="DM53" s="50"/>
      <c r="DP53" s="54"/>
      <c r="DR53" s="54"/>
      <c r="DS53" s="54"/>
      <c r="DT53" s="54"/>
      <c r="DV53" s="54"/>
      <c r="DW53"/>
      <c r="DX53"/>
      <c r="DY53"/>
      <c r="DZ53"/>
      <c r="EA53"/>
      <c r="EH53" s="28"/>
      <c r="EI53" s="36"/>
      <c r="EJ53" s="28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6" customHeight="1" x14ac:dyDescent="0.3">
      <c r="A54"/>
      <c r="B54" s="36"/>
      <c r="C54" s="36"/>
      <c r="D54" s="28"/>
      <c r="E54" s="36"/>
      <c r="F54" s="103"/>
      <c r="G54" s="104"/>
      <c r="H54" s="185"/>
      <c r="I54" s="114"/>
      <c r="J54" s="115"/>
      <c r="K54" s="116"/>
      <c r="M54" s="185"/>
      <c r="N54" s="114"/>
      <c r="O54" s="115"/>
      <c r="P54" s="116"/>
      <c r="R54" s="185"/>
      <c r="S54" s="114"/>
      <c r="T54" s="115"/>
      <c r="U54" s="116"/>
      <c r="W54" s="185"/>
      <c r="X54" s="114"/>
      <c r="Y54" s="115"/>
      <c r="Z54" s="116"/>
      <c r="AB54" s="185"/>
      <c r="AC54" s="114"/>
      <c r="AD54" s="115"/>
      <c r="AE54" s="116"/>
      <c r="AG54" s="185"/>
      <c r="AH54" s="114"/>
      <c r="AI54" s="115"/>
      <c r="AJ54" s="116"/>
      <c r="AL54" s="185"/>
      <c r="AM54" s="114"/>
      <c r="AN54" s="115"/>
      <c r="AO54" s="116"/>
      <c r="AQ54" s="185"/>
      <c r="AR54" s="114"/>
      <c r="AS54" s="115"/>
      <c r="AT54" s="116"/>
      <c r="AV54" s="185"/>
      <c r="AW54" s="114"/>
      <c r="AX54" s="115"/>
      <c r="AY54" s="116"/>
      <c r="BA54" s="84"/>
      <c r="BB54" s="84"/>
      <c r="BC54" s="84"/>
      <c r="BD54" s="88"/>
      <c r="BE54" s="84"/>
      <c r="BF54" s="84"/>
      <c r="BG54" s="84"/>
      <c r="BH54" s="84"/>
      <c r="BI54" s="84"/>
      <c r="BO54" s="2"/>
      <c r="BP54" s="4"/>
      <c r="BQ54" s="49"/>
      <c r="BR54" s="2"/>
      <c r="BS54" s="4"/>
      <c r="BT54" s="49"/>
      <c r="BV54" s="5"/>
      <c r="BW54" s="2"/>
      <c r="BX54" s="4"/>
      <c r="BY54" s="49"/>
      <c r="BZ54" s="2"/>
      <c r="CA54" s="4"/>
      <c r="CB54" s="49"/>
      <c r="CC54" s="2"/>
      <c r="CD54" s="4"/>
      <c r="CE54" s="50"/>
      <c r="CF54" s="2"/>
      <c r="CG54" s="4"/>
      <c r="CH54" s="49"/>
      <c r="CI54" s="2"/>
      <c r="CJ54" s="4"/>
      <c r="CK54" s="49"/>
      <c r="CM54" s="5"/>
      <c r="CN54" s="2"/>
      <c r="CO54" s="4"/>
      <c r="CP54" s="49"/>
      <c r="CQ54" s="2"/>
      <c r="CR54" s="4"/>
      <c r="CS54" s="49"/>
      <c r="CT54" s="2"/>
      <c r="CU54" s="4"/>
      <c r="CV54" s="49"/>
      <c r="CW54" s="2"/>
      <c r="CX54" s="4"/>
      <c r="CY54" s="49"/>
      <c r="CZ54" s="2"/>
      <c r="DA54" s="4"/>
      <c r="DB54" s="49"/>
      <c r="DD54" s="5"/>
      <c r="DE54" s="2"/>
      <c r="DF54" s="4"/>
      <c r="DG54" s="49"/>
      <c r="DH54" s="2"/>
      <c r="DI54" s="4"/>
      <c r="DJ54" s="49"/>
      <c r="DK54" s="2"/>
      <c r="DL54" s="4"/>
      <c r="DM54" s="50"/>
      <c r="DP54" s="54"/>
      <c r="DR54" s="54"/>
      <c r="DS54" s="54"/>
      <c r="DT54" s="54"/>
      <c r="DV54" s="54"/>
      <c r="DW54"/>
      <c r="DX54"/>
      <c r="DY54"/>
      <c r="DZ54"/>
      <c r="EA54"/>
      <c r="EH54" s="28"/>
      <c r="EI54" s="36"/>
      <c r="EJ54" s="28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x14ac:dyDescent="0.3">
      <c r="A55"/>
      <c r="B55" s="36"/>
      <c r="C55" s="36"/>
      <c r="D55" s="28"/>
      <c r="E55" s="36"/>
      <c r="F55" s="103"/>
      <c r="G55" s="104"/>
      <c r="H55" s="110" t="s">
        <v>54</v>
      </c>
      <c r="I55" s="111"/>
      <c r="J55" s="112"/>
      <c r="K55" s="116"/>
      <c r="M55" s="110" t="s">
        <v>54</v>
      </c>
      <c r="N55" s="114"/>
      <c r="O55" s="115"/>
      <c r="P55" s="116"/>
      <c r="R55" s="110" t="s">
        <v>54</v>
      </c>
      <c r="S55" s="114"/>
      <c r="T55" s="115"/>
      <c r="U55" s="116"/>
      <c r="W55" s="110" t="s">
        <v>54</v>
      </c>
      <c r="X55" s="114"/>
      <c r="Y55" s="115"/>
      <c r="Z55" s="116"/>
      <c r="AB55" s="110" t="s">
        <v>54</v>
      </c>
      <c r="AC55" s="114"/>
      <c r="AD55" s="115"/>
      <c r="AE55" s="116"/>
      <c r="AG55" s="110" t="s">
        <v>54</v>
      </c>
      <c r="AH55" s="114"/>
      <c r="AI55" s="115"/>
      <c r="AJ55" s="116"/>
      <c r="AL55" s="110" t="s">
        <v>54</v>
      </c>
      <c r="AM55" s="114"/>
      <c r="AN55" s="115"/>
      <c r="AO55" s="116"/>
      <c r="AQ55" s="110" t="s">
        <v>54</v>
      </c>
      <c r="AR55" s="114"/>
      <c r="AS55" s="115"/>
      <c r="AT55" s="116"/>
      <c r="AV55" s="110" t="s">
        <v>54</v>
      </c>
      <c r="AW55" s="114"/>
      <c r="AX55" s="115"/>
      <c r="AY55" s="116"/>
      <c r="BA55" s="84"/>
      <c r="BB55" s="84"/>
      <c r="BC55" s="84"/>
      <c r="BD55" s="88"/>
      <c r="BE55" s="84"/>
      <c r="BF55" s="84"/>
      <c r="BG55" s="84"/>
      <c r="BH55" s="84"/>
      <c r="BI55" s="84"/>
      <c r="BO55" s="2"/>
      <c r="BP55" s="4"/>
      <c r="BQ55" s="49"/>
      <c r="BR55" s="2"/>
      <c r="BS55" s="4"/>
      <c r="BT55" s="49"/>
      <c r="BV55" s="5"/>
      <c r="BW55" s="2"/>
      <c r="BX55" s="4"/>
      <c r="BY55" s="49"/>
      <c r="BZ55" s="2"/>
      <c r="CA55" s="4"/>
      <c r="CB55" s="49"/>
      <c r="CC55" s="2"/>
      <c r="CD55" s="4"/>
      <c r="CE55" s="50"/>
      <c r="CF55" s="2"/>
      <c r="CG55" s="4"/>
      <c r="CH55" s="49"/>
      <c r="CI55" s="2"/>
      <c r="CJ55" s="4"/>
      <c r="CK55" s="49"/>
      <c r="CM55" s="5"/>
      <c r="CN55" s="2"/>
      <c r="CO55" s="4"/>
      <c r="CP55" s="49"/>
      <c r="CQ55" s="2"/>
      <c r="CR55" s="4"/>
      <c r="CS55" s="49"/>
      <c r="CT55" s="2"/>
      <c r="CU55" s="4"/>
      <c r="CV55" s="49"/>
      <c r="CW55" s="2"/>
      <c r="CX55" s="4"/>
      <c r="CY55" s="49"/>
      <c r="CZ55" s="2"/>
      <c r="DA55" s="4"/>
      <c r="DB55" s="49"/>
      <c r="DD55" s="5"/>
      <c r="DE55" s="2"/>
      <c r="DF55" s="4"/>
      <c r="DG55" s="49"/>
      <c r="DH55" s="2"/>
      <c r="DI55" s="4"/>
      <c r="DJ55" s="49"/>
      <c r="DK55" s="2"/>
      <c r="DL55" s="4"/>
      <c r="DM55" s="50"/>
      <c r="DP55" s="54"/>
      <c r="DR55" s="54"/>
      <c r="DS55" s="54"/>
      <c r="DT55" s="54"/>
      <c r="DV55" s="54"/>
      <c r="DW55"/>
      <c r="DX55"/>
      <c r="DY55"/>
      <c r="DZ55"/>
      <c r="EA55"/>
      <c r="EH55" s="28"/>
      <c r="EI55" s="36"/>
      <c r="EJ55" s="28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x14ac:dyDescent="0.3">
      <c r="A56"/>
      <c r="B56" s="36"/>
      <c r="C56" s="36"/>
      <c r="D56" s="28"/>
      <c r="E56" s="36"/>
      <c r="F56" s="103"/>
      <c r="G56" s="104"/>
      <c r="H56" s="185"/>
      <c r="I56" s="95" t="s">
        <v>29</v>
      </c>
      <c r="J56" s="96" t="s">
        <v>30</v>
      </c>
      <c r="K56" s="116"/>
      <c r="M56" s="185"/>
      <c r="N56" s="95" t="s">
        <v>29</v>
      </c>
      <c r="O56" s="96" t="s">
        <v>30</v>
      </c>
      <c r="P56" s="116"/>
      <c r="R56" s="185"/>
      <c r="S56" s="95" t="s">
        <v>29</v>
      </c>
      <c r="T56" s="96" t="s">
        <v>30</v>
      </c>
      <c r="U56" s="116"/>
      <c r="W56" s="185"/>
      <c r="X56" s="95" t="s">
        <v>29</v>
      </c>
      <c r="Y56" s="96" t="s">
        <v>30</v>
      </c>
      <c r="Z56" s="116"/>
      <c r="AB56" s="185"/>
      <c r="AC56" s="95" t="s">
        <v>29</v>
      </c>
      <c r="AD56" s="96" t="s">
        <v>30</v>
      </c>
      <c r="AE56" s="116"/>
      <c r="AG56" s="185"/>
      <c r="AH56" s="95" t="s">
        <v>29</v>
      </c>
      <c r="AI56" s="96" t="s">
        <v>30</v>
      </c>
      <c r="AJ56" s="116"/>
      <c r="AL56" s="185"/>
      <c r="AM56" s="95" t="s">
        <v>29</v>
      </c>
      <c r="AN56" s="96" t="s">
        <v>30</v>
      </c>
      <c r="AO56" s="116"/>
      <c r="AQ56" s="185"/>
      <c r="AR56" s="95" t="s">
        <v>29</v>
      </c>
      <c r="AS56" s="96" t="s">
        <v>30</v>
      </c>
      <c r="AT56" s="116"/>
      <c r="AV56" s="185"/>
      <c r="AW56" s="95" t="s">
        <v>29</v>
      </c>
      <c r="AX56" s="96" t="s">
        <v>30</v>
      </c>
      <c r="AY56" s="116"/>
      <c r="BA56" s="84"/>
      <c r="BB56" s="84"/>
      <c r="BC56" s="84"/>
      <c r="BD56" s="88"/>
      <c r="BE56" s="84"/>
      <c r="BF56" s="84"/>
      <c r="BG56" s="84"/>
      <c r="BH56" s="84"/>
      <c r="BI56" s="84"/>
      <c r="BO56" s="2"/>
      <c r="BP56" s="4"/>
      <c r="BQ56" s="49"/>
      <c r="BR56" s="2"/>
      <c r="BS56" s="4"/>
      <c r="BT56" s="49"/>
      <c r="BV56" s="5"/>
      <c r="BW56" s="2"/>
      <c r="BX56" s="4"/>
      <c r="BY56" s="49"/>
      <c r="BZ56" s="2"/>
      <c r="CA56" s="4"/>
      <c r="CB56" s="49"/>
      <c r="CC56" s="2"/>
      <c r="CD56" s="4"/>
      <c r="CE56" s="50"/>
      <c r="CF56" s="2"/>
      <c r="CG56" s="4"/>
      <c r="CH56" s="49"/>
      <c r="CI56" s="2"/>
      <c r="CJ56" s="4"/>
      <c r="CK56" s="49"/>
      <c r="CM56" s="5"/>
      <c r="CN56" s="2"/>
      <c r="CO56" s="4"/>
      <c r="CP56" s="49"/>
      <c r="CQ56" s="2"/>
      <c r="CR56" s="4"/>
      <c r="CS56" s="49"/>
      <c r="CT56" s="2"/>
      <c r="CU56" s="4"/>
      <c r="CV56" s="49"/>
      <c r="CW56" s="2"/>
      <c r="CX56" s="4"/>
      <c r="CY56" s="49"/>
      <c r="CZ56" s="2"/>
      <c r="DA56" s="4"/>
      <c r="DB56" s="49"/>
      <c r="DD56" s="5"/>
      <c r="DE56" s="2"/>
      <c r="DF56" s="4"/>
      <c r="DG56" s="49"/>
      <c r="DH56" s="2"/>
      <c r="DI56" s="4"/>
      <c r="DJ56" s="49"/>
      <c r="DK56" s="2"/>
      <c r="DL56" s="4"/>
      <c r="DM56" s="50"/>
      <c r="DP56" s="54"/>
      <c r="DR56" s="54"/>
      <c r="DS56" s="54"/>
      <c r="DT56" s="54"/>
      <c r="DV56" s="54"/>
      <c r="DW56"/>
      <c r="DX56"/>
      <c r="DY56"/>
      <c r="DZ56"/>
      <c r="EA56"/>
      <c r="EH56" s="28"/>
      <c r="EI56" s="36"/>
      <c r="EJ56" s="28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ht="6" customHeight="1" x14ac:dyDescent="0.3">
      <c r="A57" s="28"/>
      <c r="B57" s="36"/>
      <c r="C57" s="36"/>
      <c r="D57" s="28"/>
      <c r="E57" s="36"/>
      <c r="F57" s="103"/>
      <c r="G57" s="104"/>
      <c r="H57" s="185"/>
      <c r="I57" s="114"/>
      <c r="J57" s="100"/>
      <c r="K57" s="102"/>
      <c r="M57" s="185"/>
      <c r="N57" s="114"/>
      <c r="O57" s="100"/>
      <c r="P57" s="102"/>
      <c r="R57" s="185"/>
      <c r="S57" s="114"/>
      <c r="T57" s="100"/>
      <c r="U57" s="102"/>
      <c r="W57" s="185"/>
      <c r="X57" s="114"/>
      <c r="Y57" s="100"/>
      <c r="Z57" s="102"/>
      <c r="AB57" s="185"/>
      <c r="AC57" s="114"/>
      <c r="AD57" s="100"/>
      <c r="AE57" s="102"/>
      <c r="AG57" s="185"/>
      <c r="AH57" s="114"/>
      <c r="AI57" s="100"/>
      <c r="AJ57" s="102"/>
      <c r="AL57" s="185"/>
      <c r="AM57" s="114"/>
      <c r="AN57" s="100"/>
      <c r="AO57" s="102"/>
      <c r="AQ57" s="185"/>
      <c r="AR57" s="114"/>
      <c r="AS57" s="100"/>
      <c r="AT57" s="102"/>
      <c r="AV57" s="185"/>
      <c r="AW57" s="114"/>
      <c r="AX57" s="100"/>
      <c r="AY57" s="102"/>
      <c r="BA57" s="84"/>
      <c r="BB57" s="84"/>
      <c r="BC57" s="84"/>
      <c r="BD57" s="88"/>
      <c r="BE57" s="84"/>
      <c r="BF57" s="84"/>
      <c r="BG57" s="84"/>
      <c r="BH57" s="84"/>
      <c r="BI57" s="84"/>
      <c r="BO57" s="2"/>
      <c r="BP57" s="4"/>
      <c r="BQ57" s="4"/>
      <c r="BR57" s="2"/>
      <c r="BS57" s="4"/>
      <c r="BT57" s="4"/>
      <c r="BV57" s="5"/>
      <c r="BW57" s="2"/>
      <c r="BX57" s="4"/>
      <c r="BY57" s="4"/>
      <c r="BZ57" s="2"/>
      <c r="CA57" s="4"/>
      <c r="CB57" s="4"/>
      <c r="CC57" s="2"/>
      <c r="CD57" s="4"/>
      <c r="CE57" s="4"/>
      <c r="CF57" s="2"/>
      <c r="CG57" s="4"/>
      <c r="CH57" s="4"/>
      <c r="CI57" s="2"/>
      <c r="CJ57" s="4"/>
      <c r="CK57" s="4"/>
      <c r="CM57" s="5"/>
      <c r="CN57" s="2"/>
      <c r="CO57" s="4"/>
      <c r="CP57" s="4"/>
      <c r="CQ57" s="2"/>
      <c r="CR57" s="4"/>
      <c r="CS57" s="4"/>
      <c r="CT57" s="2"/>
      <c r="CU57" s="4"/>
      <c r="CV57" s="4"/>
      <c r="CW57" s="2"/>
      <c r="CX57" s="4"/>
      <c r="CY57" s="4"/>
      <c r="CZ57" s="2"/>
      <c r="DA57" s="4"/>
      <c r="DB57" s="4"/>
      <c r="DD57" s="5"/>
      <c r="DE57" s="2"/>
      <c r="DF57" s="4"/>
      <c r="DG57" s="4"/>
      <c r="DH57" s="2"/>
      <c r="DI57" s="4"/>
      <c r="DJ57" s="4"/>
      <c r="DK57" s="2"/>
      <c r="DL57" s="4"/>
      <c r="DM57" s="4"/>
      <c r="DP57" s="54"/>
      <c r="DR57" s="54"/>
      <c r="DS57" s="54"/>
      <c r="DT57" s="54"/>
      <c r="DW57"/>
      <c r="DX57"/>
      <c r="DY57"/>
      <c r="DZ57"/>
      <c r="EA57"/>
      <c r="EH57" s="28"/>
      <c r="EI57" s="36"/>
      <c r="EJ57" s="28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x14ac:dyDescent="0.3">
      <c r="A58" s="28"/>
      <c r="B58" s="36"/>
      <c r="C58" s="36"/>
      <c r="D58" s="28"/>
      <c r="E58" s="36"/>
      <c r="F58" s="103"/>
      <c r="G58" s="104"/>
      <c r="H58" s="184" t="s">
        <v>34</v>
      </c>
      <c r="I58" s="293">
        <v>170</v>
      </c>
      <c r="J58" s="291">
        <f>C5</f>
        <v>3.52</v>
      </c>
      <c r="K58" s="119">
        <f>I58*J58</f>
        <v>598.4</v>
      </c>
      <c r="M58" s="184" t="s">
        <v>34</v>
      </c>
      <c r="N58" s="293">
        <v>170</v>
      </c>
      <c r="O58" s="291">
        <f>C7</f>
        <v>3.52</v>
      </c>
      <c r="P58" s="119">
        <f>N58*O58</f>
        <v>598.4</v>
      </c>
      <c r="R58" s="184" t="s">
        <v>34</v>
      </c>
      <c r="S58" s="309">
        <v>2</v>
      </c>
      <c r="T58" s="291">
        <f>C9</f>
        <v>494</v>
      </c>
      <c r="U58" s="119">
        <f>S58*T58</f>
        <v>988</v>
      </c>
      <c r="W58" s="184" t="s">
        <v>34</v>
      </c>
      <c r="X58" s="293">
        <v>160</v>
      </c>
      <c r="Y58" s="291">
        <f>C11</f>
        <v>4</v>
      </c>
      <c r="Z58" s="119">
        <f>X58*Y58</f>
        <v>640</v>
      </c>
      <c r="AB58" s="184" t="s">
        <v>34</v>
      </c>
      <c r="AC58" s="293">
        <v>160</v>
      </c>
      <c r="AD58" s="291">
        <f>C10</f>
        <v>3.79</v>
      </c>
      <c r="AE58" s="119">
        <f>AC58*AD58</f>
        <v>606.4</v>
      </c>
      <c r="AG58" s="184" t="s">
        <v>34</v>
      </c>
      <c r="AH58" s="293">
        <v>170</v>
      </c>
      <c r="AI58" s="291">
        <f>C12</f>
        <v>4.34</v>
      </c>
      <c r="AJ58" s="119">
        <f>AH58*AI58</f>
        <v>737.8</v>
      </c>
      <c r="AL58" s="184" t="s">
        <v>34</v>
      </c>
      <c r="AM58" s="293">
        <v>170</v>
      </c>
      <c r="AN58" s="291">
        <f>C13</f>
        <v>4.34</v>
      </c>
      <c r="AO58" s="119">
        <f>AM58*AN58</f>
        <v>737.8</v>
      </c>
      <c r="AQ58" s="184" t="s">
        <v>34</v>
      </c>
      <c r="AR58" s="293">
        <v>200</v>
      </c>
      <c r="AS58" s="291">
        <f>C14</f>
        <v>4.5</v>
      </c>
      <c r="AT58" s="119">
        <f>AR58*AS58</f>
        <v>900</v>
      </c>
      <c r="AV58" s="184" t="s">
        <v>34</v>
      </c>
      <c r="AW58" s="293">
        <v>185</v>
      </c>
      <c r="AX58" s="291">
        <f>C15</f>
        <v>4.26</v>
      </c>
      <c r="AY58" s="119">
        <f>AW58*AX58</f>
        <v>788.09999999999991</v>
      </c>
      <c r="BA58" s="84"/>
      <c r="BB58" s="84"/>
      <c r="BC58" s="84"/>
      <c r="BD58" s="88"/>
      <c r="BE58" s="84"/>
      <c r="BF58" s="84"/>
      <c r="BG58" s="84"/>
      <c r="BH58" s="84"/>
      <c r="BI58" s="84"/>
      <c r="BO58" s="2"/>
      <c r="BP58" s="4"/>
      <c r="BQ58" s="55"/>
      <c r="BR58" s="2"/>
      <c r="BS58" s="4"/>
      <c r="BT58" s="55"/>
      <c r="BV58" s="5"/>
      <c r="BW58" s="2"/>
      <c r="BX58" s="4"/>
      <c r="BY58" s="55"/>
      <c r="BZ58" s="2"/>
      <c r="CA58" s="4"/>
      <c r="CB58" s="55"/>
      <c r="CC58" s="2"/>
      <c r="CD58" s="4"/>
      <c r="CE58" s="55"/>
      <c r="CF58" s="2"/>
      <c r="CG58" s="4"/>
      <c r="CH58" s="55"/>
      <c r="CI58" s="2"/>
      <c r="CJ58" s="4"/>
      <c r="CK58" s="55"/>
      <c r="CM58" s="5"/>
      <c r="CN58" s="2"/>
      <c r="CO58" s="59"/>
      <c r="CP58" s="55"/>
      <c r="CQ58" s="2"/>
      <c r="CR58" s="59"/>
      <c r="CS58" s="55"/>
      <c r="CT58" s="2"/>
      <c r="CU58" s="4"/>
      <c r="CV58" s="55"/>
      <c r="CW58" s="2"/>
      <c r="CX58" s="4"/>
      <c r="CY58" s="55"/>
      <c r="CZ58" s="2"/>
      <c r="DA58" s="4"/>
      <c r="DB58" s="55"/>
      <c r="DD58" s="5"/>
      <c r="DE58" s="2"/>
      <c r="DF58" s="4"/>
      <c r="DG58" s="55"/>
      <c r="DH58" s="2"/>
      <c r="DI58" s="4"/>
      <c r="DJ58" s="55"/>
      <c r="DK58" s="2"/>
      <c r="DL58" s="4"/>
      <c r="DM58" s="55"/>
      <c r="DP58" s="54"/>
      <c r="DR58" s="54"/>
      <c r="DS58" s="54"/>
      <c r="DT58" s="54"/>
      <c r="DW58"/>
      <c r="DX58"/>
      <c r="DY58"/>
      <c r="DZ58"/>
      <c r="EA58"/>
      <c r="EH58" s="28"/>
      <c r="EI58" s="36"/>
      <c r="EJ58" s="28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x14ac:dyDescent="0.3">
      <c r="A59" s="28"/>
      <c r="B59" s="36"/>
      <c r="C59" s="36"/>
      <c r="D59" s="28"/>
      <c r="E59" s="36"/>
      <c r="F59" s="103"/>
      <c r="G59" s="83"/>
      <c r="H59" s="184" t="s">
        <v>35</v>
      </c>
      <c r="I59" s="293">
        <f>(I51/100*1.5)+70-40+(M32*C26)+(O32*D26)+(R32*E26)+(T32*F26)+40</f>
        <v>70</v>
      </c>
      <c r="J59" s="291">
        <f>$G$5</f>
        <v>9</v>
      </c>
      <c r="K59" s="119">
        <f>I59*J59</f>
        <v>630</v>
      </c>
      <c r="M59" s="184" t="s">
        <v>35</v>
      </c>
      <c r="N59" s="293">
        <f>(N51/100*1)+60+(M32*C26)+(O32*D26)+(R32*E26)+(T32*F26)</f>
        <v>60</v>
      </c>
      <c r="O59" s="291">
        <f>$G$5</f>
        <v>9</v>
      </c>
      <c r="P59" s="119">
        <f>N59*O59</f>
        <v>540</v>
      </c>
      <c r="R59" s="184" t="s">
        <v>35</v>
      </c>
      <c r="S59" s="293">
        <f>(S51/100*1)+50+(M32*C26)+(O32*D26)+(R32*E26)+(T32*F26)</f>
        <v>50</v>
      </c>
      <c r="T59" s="291">
        <f>$G$5</f>
        <v>9</v>
      </c>
      <c r="U59" s="119">
        <f>S59*T59</f>
        <v>450</v>
      </c>
      <c r="W59" s="184" t="s">
        <v>35</v>
      </c>
      <c r="X59" s="293">
        <f>(X51/100*1)+50+(M32*C26)+(O32*D26)+(R32*E26)+(T32*F26)</f>
        <v>50</v>
      </c>
      <c r="Y59" s="291">
        <f>$G$5</f>
        <v>9</v>
      </c>
      <c r="Z59" s="119">
        <f>X59*Y59</f>
        <v>450</v>
      </c>
      <c r="AB59" s="184" t="s">
        <v>35</v>
      </c>
      <c r="AC59" s="293">
        <f>(AC51/100*1)+50+(M32*C26)+(O32*D26)+(R32*E26)+(T32*F26)</f>
        <v>50</v>
      </c>
      <c r="AD59" s="291">
        <f>$G$5</f>
        <v>9</v>
      </c>
      <c r="AE59" s="119">
        <f>AC59*AD59</f>
        <v>450</v>
      </c>
      <c r="AG59" s="184" t="s">
        <v>35</v>
      </c>
      <c r="AH59" s="293">
        <f>(AH51/100*1.5)+15+(M32*C26)+(O32*D26)+(R32*E26)+(T32*F26)</f>
        <v>15</v>
      </c>
      <c r="AI59" s="291">
        <f>$G$5</f>
        <v>9</v>
      </c>
      <c r="AJ59" s="119">
        <f>AH59*AI59</f>
        <v>135</v>
      </c>
      <c r="AL59" s="184" t="s">
        <v>35</v>
      </c>
      <c r="AM59" s="293">
        <f>(AM51/100*1.5)+15+(M32*C26)+(O32*D26)+(R32*E26)+(T32*F26)</f>
        <v>15</v>
      </c>
      <c r="AN59" s="291">
        <f>$G$5</f>
        <v>9</v>
      </c>
      <c r="AO59" s="119">
        <f>AM59*AN59</f>
        <v>135</v>
      </c>
      <c r="AQ59" s="184" t="s">
        <v>35</v>
      </c>
      <c r="AR59" s="293">
        <f>(AR51/100*2)+50-50+(M32*C26)+(O32*D26)+(R32*E26)+(T32*F26)+50</f>
        <v>50</v>
      </c>
      <c r="AS59" s="291">
        <f>$G$5</f>
        <v>9</v>
      </c>
      <c r="AT59" s="119">
        <f>AR59*AS59</f>
        <v>450</v>
      </c>
      <c r="AV59" s="184" t="s">
        <v>35</v>
      </c>
      <c r="AW59" s="293">
        <f>(AW51/100*1.5)+15+(M32*C26)+(O32*D26)+(R32*E26)+(T32*F26)</f>
        <v>15</v>
      </c>
      <c r="AX59" s="291">
        <f>$G$5</f>
        <v>9</v>
      </c>
      <c r="AY59" s="119">
        <f>AW59*AX59</f>
        <v>135</v>
      </c>
      <c r="BA59" s="84"/>
      <c r="BB59" s="84"/>
      <c r="BC59" s="84"/>
      <c r="BD59" s="88"/>
      <c r="BE59" s="84"/>
      <c r="BF59" s="84"/>
      <c r="BG59" s="84"/>
      <c r="BH59" s="84"/>
      <c r="BI59" s="84"/>
      <c r="BO59" s="2"/>
      <c r="BP59" s="4"/>
      <c r="BQ59" s="55"/>
      <c r="BR59" s="2"/>
      <c r="BS59" s="4"/>
      <c r="BT59" s="55"/>
      <c r="BV59" s="5"/>
      <c r="BW59" s="2"/>
      <c r="BX59" s="4"/>
      <c r="BY59" s="55"/>
      <c r="BZ59" s="2"/>
      <c r="CA59" s="4"/>
      <c r="CB59" s="55"/>
      <c r="CC59" s="2"/>
      <c r="CD59" s="4"/>
      <c r="CE59" s="55"/>
      <c r="CF59" s="2"/>
      <c r="CG59" s="4"/>
      <c r="CH59" s="55"/>
      <c r="CI59" s="2"/>
      <c r="CJ59" s="4"/>
      <c r="CK59" s="55"/>
      <c r="CM59" s="5"/>
      <c r="CN59" s="60"/>
      <c r="CO59" s="4"/>
      <c r="CP59" s="55"/>
      <c r="CQ59" s="60"/>
      <c r="CR59" s="4"/>
      <c r="CS59" s="55"/>
      <c r="CT59" s="2"/>
      <c r="CU59" s="4"/>
      <c r="CV59" s="55"/>
      <c r="CW59" s="2"/>
      <c r="CX59" s="4"/>
      <c r="CY59" s="55"/>
      <c r="CZ59" s="2"/>
      <c r="DA59" s="4"/>
      <c r="DB59" s="55"/>
      <c r="DD59" s="5"/>
      <c r="DE59" s="2"/>
      <c r="DF59" s="4"/>
      <c r="DG59" s="55"/>
      <c r="DH59" s="2"/>
      <c r="DI59" s="4"/>
      <c r="DJ59" s="55"/>
      <c r="DK59" s="2"/>
      <c r="DL59" s="4"/>
      <c r="DM59" s="55"/>
      <c r="DP59" s="54"/>
      <c r="DR59" s="54"/>
      <c r="DS59" s="54"/>
      <c r="DT59" s="54"/>
      <c r="DW59"/>
      <c r="DX59"/>
      <c r="DY59"/>
      <c r="DZ59"/>
      <c r="EA59"/>
      <c r="EH59" s="28"/>
      <c r="EI59" s="36"/>
      <c r="EJ59" s="28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x14ac:dyDescent="0.3">
      <c r="A60" s="28"/>
      <c r="B60" s="36"/>
      <c r="C60" s="36"/>
      <c r="D60" s="28"/>
      <c r="E60" s="36"/>
      <c r="F60" s="103"/>
      <c r="G60" s="104"/>
      <c r="H60" s="184" t="s">
        <v>88</v>
      </c>
      <c r="I60" s="294">
        <f>I51*0.31/100</f>
        <v>0</v>
      </c>
      <c r="J60" s="291">
        <f>$G$6</f>
        <v>24</v>
      </c>
      <c r="K60" s="119">
        <f>I60*J60</f>
        <v>0</v>
      </c>
      <c r="M60" s="184" t="s">
        <v>88</v>
      </c>
      <c r="N60" s="294">
        <f>N51*0.31/100</f>
        <v>0</v>
      </c>
      <c r="O60" s="291">
        <f>$G$6</f>
        <v>24</v>
      </c>
      <c r="P60" s="119">
        <f>N60*O60</f>
        <v>0</v>
      </c>
      <c r="R60" s="184" t="s">
        <v>88</v>
      </c>
      <c r="S60" s="294">
        <f>S51*0.31/100</f>
        <v>0</v>
      </c>
      <c r="T60" s="291">
        <f>$G$6</f>
        <v>24</v>
      </c>
      <c r="U60" s="119">
        <f>S60*T60</f>
        <v>0</v>
      </c>
      <c r="W60" s="184" t="s">
        <v>88</v>
      </c>
      <c r="X60" s="294">
        <f>X51*0.28/100</f>
        <v>0</v>
      </c>
      <c r="Y60" s="291">
        <f>$G$6</f>
        <v>24</v>
      </c>
      <c r="Z60" s="119">
        <f>X60*Y60</f>
        <v>0</v>
      </c>
      <c r="AB60" s="184" t="s">
        <v>88</v>
      </c>
      <c r="AC60" s="294">
        <f>AC51*0.34/100</f>
        <v>0</v>
      </c>
      <c r="AD60" s="291">
        <f>$G$6</f>
        <v>24</v>
      </c>
      <c r="AE60" s="119">
        <f>AC60*AD60</f>
        <v>0</v>
      </c>
      <c r="AG60" s="184" t="s">
        <v>88</v>
      </c>
      <c r="AH60" s="294">
        <f>AH51*0.34/100</f>
        <v>0</v>
      </c>
      <c r="AI60" s="291">
        <f>$G$6</f>
        <v>24</v>
      </c>
      <c r="AJ60" s="119">
        <f>AH60*AI60</f>
        <v>0</v>
      </c>
      <c r="AL60" s="184" t="s">
        <v>88</v>
      </c>
      <c r="AM60" s="294">
        <f>AM51*0.34/100</f>
        <v>0</v>
      </c>
      <c r="AN60" s="291">
        <f>$G$6</f>
        <v>24</v>
      </c>
      <c r="AO60" s="119">
        <f>AM60*AN60</f>
        <v>0</v>
      </c>
      <c r="AQ60" s="184" t="s">
        <v>88</v>
      </c>
      <c r="AR60" s="294">
        <f>AR51*0.31/100</f>
        <v>0</v>
      </c>
      <c r="AS60" s="291">
        <f>$G$6</f>
        <v>24</v>
      </c>
      <c r="AT60" s="119">
        <f>AR60*AS60</f>
        <v>0</v>
      </c>
      <c r="AV60" s="184" t="s">
        <v>88</v>
      </c>
      <c r="AW60" s="294">
        <f>AW51*0.33/100</f>
        <v>0</v>
      </c>
      <c r="AX60" s="291">
        <f>$G$6</f>
        <v>24</v>
      </c>
      <c r="AY60" s="119">
        <f>AW60*AX60</f>
        <v>0</v>
      </c>
      <c r="BA60" s="84"/>
      <c r="BB60" s="84"/>
      <c r="BC60" s="84"/>
      <c r="BD60" s="88"/>
      <c r="BE60" s="84"/>
      <c r="BF60" s="84"/>
      <c r="BG60" s="84"/>
      <c r="BH60" s="84"/>
      <c r="BI60" s="84"/>
      <c r="BO60" s="2"/>
      <c r="BP60" s="4"/>
      <c r="BQ60" s="55"/>
      <c r="BR60" s="2"/>
      <c r="BS60" s="4"/>
      <c r="BT60" s="55"/>
      <c r="BV60" s="5"/>
      <c r="BW60" s="2"/>
      <c r="BX60" s="4"/>
      <c r="BY60" s="55"/>
      <c r="BZ60" s="2"/>
      <c r="CA60" s="4"/>
      <c r="CB60" s="55"/>
      <c r="CC60" s="2"/>
      <c r="CD60" s="4"/>
      <c r="CE60" s="55"/>
      <c r="CF60" s="2"/>
      <c r="CG60" s="4"/>
      <c r="CH60" s="55"/>
      <c r="CI60" s="2"/>
      <c r="CJ60" s="4"/>
      <c r="CK60" s="55"/>
      <c r="CM60" s="5"/>
      <c r="CN60" s="2"/>
      <c r="CO60" s="4"/>
      <c r="CP60" s="55"/>
      <c r="CQ60" s="2"/>
      <c r="CR60" s="4"/>
      <c r="CS60" s="55"/>
      <c r="CT60" s="2"/>
      <c r="CU60" s="4"/>
      <c r="CV60" s="55"/>
      <c r="CW60" s="2"/>
      <c r="CX60" s="4"/>
      <c r="CY60" s="55"/>
      <c r="CZ60" s="2"/>
      <c r="DA60" s="4"/>
      <c r="DB60" s="55"/>
      <c r="DD60" s="5"/>
      <c r="DE60" s="2"/>
      <c r="DF60" s="4"/>
      <c r="DG60" s="55"/>
      <c r="DH60" s="2"/>
      <c r="DI60" s="4"/>
      <c r="DJ60" s="55"/>
      <c r="DK60" s="2"/>
      <c r="DL60" s="4"/>
      <c r="DM60" s="55"/>
      <c r="DP60" s="54"/>
      <c r="DR60" s="54"/>
      <c r="DS60" s="54"/>
      <c r="DT60" s="54"/>
      <c r="DW60"/>
      <c r="DX60"/>
      <c r="DY60"/>
      <c r="DZ60"/>
      <c r="EA60"/>
      <c r="EH60" s="28"/>
      <c r="EI60" s="36"/>
      <c r="EJ60" s="28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x14ac:dyDescent="0.3">
      <c r="A61" s="28"/>
      <c r="B61" s="36"/>
      <c r="C61" s="36"/>
      <c r="D61" s="28"/>
      <c r="E61" s="36"/>
      <c r="F61" s="103"/>
      <c r="G61" s="104"/>
      <c r="H61" s="184" t="s">
        <v>89</v>
      </c>
      <c r="I61" s="294">
        <f>I51*0.43/100</f>
        <v>0</v>
      </c>
      <c r="J61" s="291">
        <f>$G$7</f>
        <v>8.58</v>
      </c>
      <c r="K61" s="119">
        <f>I61*J61</f>
        <v>0</v>
      </c>
      <c r="M61" s="184" t="s">
        <v>89</v>
      </c>
      <c r="N61" s="294">
        <f>N51*0.43/100</f>
        <v>0</v>
      </c>
      <c r="O61" s="291">
        <f>$G$7</f>
        <v>8.58</v>
      </c>
      <c r="P61" s="119">
        <f>N61*O61</f>
        <v>0</v>
      </c>
      <c r="R61" s="184" t="s">
        <v>89</v>
      </c>
      <c r="S61" s="294">
        <f>S51*0.43/100</f>
        <v>0</v>
      </c>
      <c r="T61" s="291">
        <f>$G$7</f>
        <v>8.58</v>
      </c>
      <c r="U61" s="119">
        <f>S61*T61</f>
        <v>0</v>
      </c>
      <c r="W61" s="184" t="s">
        <v>89</v>
      </c>
      <c r="X61" s="294">
        <f>X51*0.41/100</f>
        <v>0</v>
      </c>
      <c r="Y61" s="291">
        <f>$G$7</f>
        <v>8.58</v>
      </c>
      <c r="Z61" s="119">
        <f>X61*Y61</f>
        <v>0</v>
      </c>
      <c r="AB61" s="184" t="s">
        <v>89</v>
      </c>
      <c r="AC61" s="294">
        <f>AC51*0.43/100</f>
        <v>0</v>
      </c>
      <c r="AD61" s="291">
        <f>$G$7</f>
        <v>8.58</v>
      </c>
      <c r="AE61" s="119">
        <f>AC61*AD61</f>
        <v>0</v>
      </c>
      <c r="AG61" s="184" t="s">
        <v>89</v>
      </c>
      <c r="AH61" s="294">
        <f>AH51*0.43/100</f>
        <v>0</v>
      </c>
      <c r="AI61" s="291">
        <f>$G$7</f>
        <v>8.58</v>
      </c>
      <c r="AJ61" s="119">
        <f>AH61*AI61</f>
        <v>0</v>
      </c>
      <c r="AL61" s="184" t="s">
        <v>89</v>
      </c>
      <c r="AM61" s="294">
        <f>AM51*0.43/100</f>
        <v>0</v>
      </c>
      <c r="AN61" s="291">
        <f>$G$7</f>
        <v>8.58</v>
      </c>
      <c r="AO61" s="119">
        <f>AM61*AN61</f>
        <v>0</v>
      </c>
      <c r="AQ61" s="184" t="s">
        <v>89</v>
      </c>
      <c r="AR61" s="294">
        <f>AR51*0.43/100</f>
        <v>0</v>
      </c>
      <c r="AS61" s="291">
        <f>$G$7</f>
        <v>8.58</v>
      </c>
      <c r="AT61" s="119">
        <f>AR61*AS61</f>
        <v>0</v>
      </c>
      <c r="AV61" s="184" t="s">
        <v>89</v>
      </c>
      <c r="AW61" s="294">
        <f>AW51*0.43/100</f>
        <v>0</v>
      </c>
      <c r="AX61" s="291">
        <f>$G$7</f>
        <v>8.58</v>
      </c>
      <c r="AY61" s="119">
        <f>AW61*AX61</f>
        <v>0</v>
      </c>
      <c r="BA61" s="84"/>
      <c r="BB61" s="84"/>
      <c r="BC61" s="84"/>
      <c r="BD61" s="88"/>
      <c r="BE61" s="84"/>
      <c r="BF61" s="84"/>
      <c r="BG61" s="84"/>
      <c r="BH61" s="84"/>
      <c r="BI61" s="84"/>
      <c r="BO61" s="2"/>
      <c r="BP61" s="4"/>
      <c r="BQ61" s="55"/>
      <c r="BR61" s="2"/>
      <c r="BS61" s="4"/>
      <c r="BT61" s="55"/>
      <c r="BV61" s="5"/>
      <c r="BW61" s="2"/>
      <c r="BX61" s="4"/>
      <c r="BY61" s="55"/>
      <c r="BZ61" s="2"/>
      <c r="CA61" s="4"/>
      <c r="CB61" s="55"/>
      <c r="CC61" s="2"/>
      <c r="CD61" s="4"/>
      <c r="CE61" s="55"/>
      <c r="CF61" s="2"/>
      <c r="CG61" s="4"/>
      <c r="CH61" s="55"/>
      <c r="CI61" s="2"/>
      <c r="CJ61" s="4"/>
      <c r="CK61" s="55"/>
      <c r="CM61" s="5"/>
      <c r="CN61" s="2"/>
      <c r="CO61" s="4"/>
      <c r="CP61" s="55"/>
      <c r="CQ61" s="2"/>
      <c r="CR61" s="4"/>
      <c r="CS61" s="55"/>
      <c r="CT61" s="2"/>
      <c r="CU61" s="4"/>
      <c r="CV61" s="55"/>
      <c r="CW61" s="2"/>
      <c r="CX61" s="4"/>
      <c r="CY61" s="55"/>
      <c r="CZ61" s="2"/>
      <c r="DA61" s="4"/>
      <c r="DB61" s="55"/>
      <c r="DD61" s="5"/>
      <c r="DE61" s="2"/>
      <c r="DF61" s="4"/>
      <c r="DG61" s="55"/>
      <c r="DH61" s="2"/>
      <c r="DI61" s="4"/>
      <c r="DJ61" s="55"/>
      <c r="DK61" s="2"/>
      <c r="DL61" s="4"/>
      <c r="DM61" s="55"/>
      <c r="DP61" s="54"/>
      <c r="DR61" s="54"/>
      <c r="DS61" s="54"/>
      <c r="DT61" s="54"/>
      <c r="DW61"/>
      <c r="DX61"/>
      <c r="DY61"/>
      <c r="DZ61"/>
      <c r="EA61"/>
      <c r="EH61" s="28"/>
      <c r="EI61" s="36"/>
      <c r="EJ61" s="28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x14ac:dyDescent="0.3">
      <c r="A62"/>
      <c r="B62" s="36"/>
      <c r="C62" s="36"/>
      <c r="D62" s="28"/>
      <c r="E62" s="36"/>
      <c r="F62" s="103"/>
      <c r="G62" s="104"/>
      <c r="H62" s="292" t="s">
        <v>90</v>
      </c>
      <c r="I62" s="294">
        <f>0.1*I59</f>
        <v>7</v>
      </c>
      <c r="J62" s="291">
        <f>$G$8</f>
        <v>1.5</v>
      </c>
      <c r="K62" s="119">
        <f>I62*J62</f>
        <v>10.5</v>
      </c>
      <c r="M62" s="292" t="s">
        <v>90</v>
      </c>
      <c r="N62" s="294">
        <f>0.1*N59</f>
        <v>6</v>
      </c>
      <c r="O62" s="291">
        <f>$G$8</f>
        <v>1.5</v>
      </c>
      <c r="P62" s="119">
        <f>N62*O62</f>
        <v>9</v>
      </c>
      <c r="R62" s="292" t="s">
        <v>90</v>
      </c>
      <c r="S62" s="294">
        <f>0.1*S59</f>
        <v>5</v>
      </c>
      <c r="T62" s="291">
        <f>$G$8</f>
        <v>1.5</v>
      </c>
      <c r="U62" s="119">
        <f>S62*T62</f>
        <v>7.5</v>
      </c>
      <c r="W62" s="292" t="s">
        <v>90</v>
      </c>
      <c r="X62" s="294">
        <f>0.1*X59</f>
        <v>5</v>
      </c>
      <c r="Y62" s="291">
        <f>$G$8</f>
        <v>1.5</v>
      </c>
      <c r="Z62" s="119">
        <f>X62*Y62</f>
        <v>7.5</v>
      </c>
      <c r="AB62" s="292" t="s">
        <v>90</v>
      </c>
      <c r="AC62" s="294">
        <f>0.1*AC59</f>
        <v>5</v>
      </c>
      <c r="AD62" s="291">
        <f>$G$8</f>
        <v>1.5</v>
      </c>
      <c r="AE62" s="119">
        <f>AC62*AD62</f>
        <v>7.5</v>
      </c>
      <c r="AG62" s="292" t="s">
        <v>90</v>
      </c>
      <c r="AH62" s="294">
        <f>0.1*AH59</f>
        <v>1.5</v>
      </c>
      <c r="AI62" s="291">
        <f>$G$8</f>
        <v>1.5</v>
      </c>
      <c r="AJ62" s="119">
        <f>AH62*AI62</f>
        <v>2.25</v>
      </c>
      <c r="AL62" s="292" t="s">
        <v>90</v>
      </c>
      <c r="AM62" s="294">
        <f>0.1*AM59</f>
        <v>1.5</v>
      </c>
      <c r="AN62" s="291">
        <f>$G$8</f>
        <v>1.5</v>
      </c>
      <c r="AO62" s="119">
        <f>AM62*AN62</f>
        <v>2.25</v>
      </c>
      <c r="AQ62" s="292" t="s">
        <v>90</v>
      </c>
      <c r="AR62" s="294">
        <f>0.1*AR59</f>
        <v>5</v>
      </c>
      <c r="AS62" s="291">
        <f>$G$8</f>
        <v>1.5</v>
      </c>
      <c r="AT62" s="119">
        <f>AR62*AS62</f>
        <v>7.5</v>
      </c>
      <c r="AV62" s="292" t="s">
        <v>90</v>
      </c>
      <c r="AW62" s="294">
        <f>0.1*AW59</f>
        <v>1.5</v>
      </c>
      <c r="AX62" s="291">
        <f>$G$8</f>
        <v>1.5</v>
      </c>
      <c r="AY62" s="119">
        <f>AW62*AX62</f>
        <v>2.25</v>
      </c>
      <c r="BA62" s="84"/>
      <c r="BB62" s="84"/>
      <c r="BC62" s="84"/>
      <c r="BD62" s="88"/>
      <c r="BE62" s="84"/>
      <c r="BF62" s="84"/>
      <c r="BG62" s="84"/>
      <c r="BH62" s="84"/>
      <c r="BI62" s="84"/>
      <c r="BO62" s="2"/>
      <c r="BP62" s="4"/>
      <c r="BQ62" s="55"/>
      <c r="BR62" s="2"/>
      <c r="BS62" s="4"/>
      <c r="BT62" s="55"/>
      <c r="BW62" s="2"/>
      <c r="BX62" s="4"/>
      <c r="BY62" s="55"/>
      <c r="BZ62" s="2"/>
      <c r="CA62" s="4"/>
      <c r="CB62" s="55"/>
      <c r="CC62" s="2"/>
      <c r="CD62" s="4"/>
      <c r="CE62" s="55"/>
      <c r="CF62" s="2"/>
      <c r="CG62" s="4"/>
      <c r="CH62" s="55"/>
      <c r="CI62" s="2"/>
      <c r="CJ62" s="4"/>
      <c r="CK62" s="55"/>
      <c r="CM62" s="5"/>
      <c r="CN62" s="2"/>
      <c r="CO62" s="4"/>
      <c r="CP62" s="55"/>
      <c r="CQ62" s="2"/>
      <c r="CR62" s="4"/>
      <c r="CS62" s="55"/>
      <c r="CT62" s="2"/>
      <c r="CU62" s="4"/>
      <c r="CV62" s="55"/>
      <c r="CW62" s="2"/>
      <c r="CX62" s="4"/>
      <c r="CY62" s="55"/>
      <c r="CZ62" s="2"/>
      <c r="DA62" s="4"/>
      <c r="DB62" s="55"/>
      <c r="DD62" s="61"/>
      <c r="DE62" s="2"/>
      <c r="DF62" s="4"/>
      <c r="DG62" s="55"/>
      <c r="DH62" s="2"/>
      <c r="DI62" s="4"/>
      <c r="DJ62" s="55"/>
      <c r="DK62" s="2"/>
      <c r="DL62" s="4"/>
      <c r="DM62" s="55"/>
      <c r="DP62" s="54"/>
      <c r="DR62" s="54"/>
      <c r="DS62" s="54"/>
      <c r="DT62" s="54"/>
      <c r="DW62"/>
      <c r="DX62"/>
      <c r="DY62"/>
      <c r="DZ62"/>
      <c r="EA62"/>
      <c r="EH62" s="28"/>
      <c r="EI62" s="36"/>
      <c r="EJ62" s="28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x14ac:dyDescent="0.3">
      <c r="A63"/>
      <c r="B63" s="36"/>
      <c r="C63" s="36"/>
      <c r="D63" s="28"/>
      <c r="E63" s="36"/>
      <c r="F63" s="103"/>
      <c r="G63" s="104"/>
      <c r="H63" s="184" t="s">
        <v>36</v>
      </c>
      <c r="I63" s="117" t="s">
        <v>114</v>
      </c>
      <c r="J63" s="118">
        <v>15</v>
      </c>
      <c r="K63" s="119">
        <f>J63*VLOOKUP(I63,$I$5:$J$22,2)</f>
        <v>83.85</v>
      </c>
      <c r="M63" s="184" t="s">
        <v>36</v>
      </c>
      <c r="N63" s="117" t="s">
        <v>114</v>
      </c>
      <c r="O63" s="118">
        <v>15</v>
      </c>
      <c r="P63" s="119">
        <f>O63*VLOOKUP(N63,$I$5:$J$22,2)</f>
        <v>83.85</v>
      </c>
      <c r="R63" s="184" t="s">
        <v>36</v>
      </c>
      <c r="S63" s="117" t="s">
        <v>114</v>
      </c>
      <c r="T63" s="118">
        <v>15</v>
      </c>
      <c r="U63" s="119">
        <f>T63*VLOOKUP(S63,$I$5:$J$22,2)</f>
        <v>83.85</v>
      </c>
      <c r="W63" s="184" t="s">
        <v>36</v>
      </c>
      <c r="X63" s="117" t="s">
        <v>114</v>
      </c>
      <c r="Y63" s="118">
        <v>15</v>
      </c>
      <c r="Z63" s="119">
        <f t="shared" ref="Z63:Z69" si="0">Y63*VLOOKUP(X63,$I$5:$J$22,2)</f>
        <v>83.85</v>
      </c>
      <c r="AB63" s="184" t="s">
        <v>36</v>
      </c>
      <c r="AC63" s="117" t="s">
        <v>114</v>
      </c>
      <c r="AD63" s="118">
        <v>15</v>
      </c>
      <c r="AE63" s="119">
        <f t="shared" ref="AE63:AE69" si="1">AD63*VLOOKUP(AC63,$I$5:$J$22,2)</f>
        <v>83.85</v>
      </c>
      <c r="AG63" s="184" t="s">
        <v>36</v>
      </c>
      <c r="AH63" s="117" t="s">
        <v>9</v>
      </c>
      <c r="AI63" s="118">
        <v>2.5</v>
      </c>
      <c r="AJ63" s="119">
        <f>AI63*VLOOKUP(AH63,$I$5:$J$22,2)</f>
        <v>227.5</v>
      </c>
      <c r="AL63" s="184" t="s">
        <v>36</v>
      </c>
      <c r="AM63" s="117" t="s">
        <v>9</v>
      </c>
      <c r="AN63" s="118">
        <v>2.5</v>
      </c>
      <c r="AO63" s="119">
        <f>AN63*VLOOKUP(AM63,$I$5:$J$22,2)</f>
        <v>227.5</v>
      </c>
      <c r="AQ63" s="184" t="s">
        <v>36</v>
      </c>
      <c r="AR63" s="117" t="s">
        <v>9</v>
      </c>
      <c r="AS63" s="118">
        <v>2.5</v>
      </c>
      <c r="AT63" s="119">
        <f>AS63*VLOOKUP(AR63,$I$5:$J$22,2)</f>
        <v>227.5</v>
      </c>
      <c r="AV63" s="184" t="s">
        <v>36</v>
      </c>
      <c r="AW63" s="117" t="s">
        <v>9</v>
      </c>
      <c r="AX63" s="118">
        <v>2.5</v>
      </c>
      <c r="AY63" s="119">
        <f>AX63*VLOOKUP(AW63,$I$5:$J$22,2)</f>
        <v>227.5</v>
      </c>
      <c r="BA63" s="84"/>
      <c r="BB63" s="84"/>
      <c r="BC63" s="84"/>
      <c r="BD63" s="88"/>
      <c r="BE63" s="84"/>
      <c r="BF63" s="84"/>
      <c r="BG63" s="84"/>
      <c r="BH63" s="84"/>
      <c r="BI63" s="84"/>
      <c r="BO63" s="2"/>
      <c r="BP63" s="4"/>
      <c r="BQ63" s="55"/>
      <c r="BR63" s="2"/>
      <c r="BS63" s="4"/>
      <c r="BT63" s="55"/>
      <c r="BV63" s="5"/>
      <c r="BW63" s="2"/>
      <c r="BX63" s="4"/>
      <c r="BY63" s="55"/>
      <c r="BZ63" s="2"/>
      <c r="CA63" s="4"/>
      <c r="CB63" s="55"/>
      <c r="CC63" s="2"/>
      <c r="CD63" s="4"/>
      <c r="CE63" s="55"/>
      <c r="CF63" s="2"/>
      <c r="CG63" s="4"/>
      <c r="CH63" s="55"/>
      <c r="CI63" s="2"/>
      <c r="CJ63" s="4"/>
      <c r="CK63" s="55"/>
      <c r="CM63" s="5"/>
      <c r="CN63" s="2"/>
      <c r="CO63" s="4"/>
      <c r="CP63" s="55"/>
      <c r="CQ63" s="2"/>
      <c r="CR63" s="4"/>
      <c r="CS63" s="55"/>
      <c r="CT63" s="2"/>
      <c r="CU63" s="4"/>
      <c r="CV63" s="55"/>
      <c r="CW63" s="2"/>
      <c r="CX63" s="4"/>
      <c r="CY63" s="55"/>
      <c r="CZ63" s="2"/>
      <c r="DA63" s="4"/>
      <c r="DB63" s="55"/>
      <c r="DD63" s="5"/>
      <c r="DE63" s="2"/>
      <c r="DF63" s="4"/>
      <c r="DG63" s="55"/>
      <c r="DH63" s="2"/>
      <c r="DI63" s="4"/>
      <c r="DJ63" s="55"/>
      <c r="DK63" s="2"/>
      <c r="DL63" s="4"/>
      <c r="DM63" s="55"/>
      <c r="DP63" s="54"/>
      <c r="DR63" s="54"/>
      <c r="DS63" s="54"/>
      <c r="DT63" s="54"/>
      <c r="DW63"/>
      <c r="DX63"/>
      <c r="DY63"/>
      <c r="DZ63"/>
      <c r="EA63"/>
      <c r="EH63" s="28"/>
      <c r="EI63" s="36"/>
      <c r="EJ63" s="28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x14ac:dyDescent="0.3">
      <c r="A64" s="28"/>
      <c r="B64" s="36"/>
      <c r="C64" s="36"/>
      <c r="D64" s="28"/>
      <c r="E64" s="36"/>
      <c r="F64" s="103"/>
      <c r="G64" s="104"/>
      <c r="H64" s="184"/>
      <c r="I64" s="117" t="s">
        <v>115</v>
      </c>
      <c r="J64" s="118">
        <v>0.6</v>
      </c>
      <c r="K64" s="119">
        <f t="shared" ref="K64:K70" si="2">J64*VLOOKUP(I64,$I$5:$J$22,2)</f>
        <v>103.2</v>
      </c>
      <c r="M64" s="184"/>
      <c r="N64" s="117" t="s">
        <v>115</v>
      </c>
      <c r="O64" s="118">
        <v>0.6</v>
      </c>
      <c r="P64" s="119">
        <f t="shared" ref="P64:P70" si="3">O64*VLOOKUP(N64,$I$5:$J$22,2)</f>
        <v>103.2</v>
      </c>
      <c r="R64" s="184"/>
      <c r="S64" s="117" t="s">
        <v>115</v>
      </c>
      <c r="T64" s="118">
        <v>0.6</v>
      </c>
      <c r="U64" s="119">
        <f t="shared" ref="U64:U70" si="4">T64*VLOOKUP(S64,$I$5:$J$22,2)</f>
        <v>103.2</v>
      </c>
      <c r="W64" s="184"/>
      <c r="X64" s="117" t="s">
        <v>115</v>
      </c>
      <c r="Y64" s="118">
        <v>0.6</v>
      </c>
      <c r="Z64" s="119">
        <f t="shared" si="0"/>
        <v>103.2</v>
      </c>
      <c r="AB64" s="184"/>
      <c r="AC64" s="117" t="s">
        <v>115</v>
      </c>
      <c r="AD64" s="118">
        <v>0.6</v>
      </c>
      <c r="AE64" s="119">
        <f t="shared" si="1"/>
        <v>103.2</v>
      </c>
      <c r="AG64" s="184"/>
      <c r="AH64" s="117"/>
      <c r="AI64" s="118"/>
      <c r="AJ64" s="119"/>
      <c r="AL64" s="184"/>
      <c r="AM64" s="117"/>
      <c r="AN64" s="118"/>
      <c r="AO64" s="119"/>
      <c r="AQ64" s="184"/>
      <c r="AR64" s="117"/>
      <c r="AS64" s="118"/>
      <c r="AT64" s="119"/>
      <c r="AV64" s="184"/>
      <c r="AW64" s="117"/>
      <c r="AX64" s="118"/>
      <c r="AY64" s="119"/>
      <c r="BA64" s="84"/>
      <c r="BB64" s="84"/>
      <c r="BC64" s="84"/>
      <c r="BD64" s="88"/>
      <c r="BE64" s="84"/>
      <c r="BF64" s="84"/>
      <c r="BG64" s="84"/>
      <c r="BH64" s="84"/>
      <c r="BI64" s="84"/>
      <c r="BO64" s="2"/>
      <c r="BP64" s="4"/>
      <c r="BQ64" s="55"/>
      <c r="BR64" s="2"/>
      <c r="BS64" s="4"/>
      <c r="BT64" s="55"/>
      <c r="BV64" s="5"/>
      <c r="BW64" s="2"/>
      <c r="BX64" s="4"/>
      <c r="BY64" s="55"/>
      <c r="BZ64" s="2"/>
      <c r="CA64" s="4"/>
      <c r="CB64" s="55"/>
      <c r="CC64" s="2"/>
      <c r="CD64" s="4"/>
      <c r="CE64" s="55"/>
      <c r="CF64" s="2"/>
      <c r="CG64" s="4"/>
      <c r="CH64" s="55"/>
      <c r="CI64" s="2"/>
      <c r="CJ64" s="4"/>
      <c r="CK64" s="55"/>
      <c r="CM64" s="5"/>
      <c r="CN64" s="2"/>
      <c r="CO64" s="4"/>
      <c r="CP64" s="55"/>
      <c r="CQ64" s="2"/>
      <c r="CR64" s="4"/>
      <c r="CS64" s="55"/>
      <c r="CT64" s="2"/>
      <c r="CU64" s="4"/>
      <c r="CV64" s="55"/>
      <c r="CW64" s="2"/>
      <c r="CX64" s="4"/>
      <c r="CY64" s="55"/>
      <c r="CZ64" s="2"/>
      <c r="DA64" s="4"/>
      <c r="DB64" s="55"/>
      <c r="DD64" s="5"/>
      <c r="DE64" s="2"/>
      <c r="DF64" s="4"/>
      <c r="DG64" s="55"/>
      <c r="DH64" s="2"/>
      <c r="DI64" s="4"/>
      <c r="DJ64" s="55"/>
      <c r="DK64" s="2"/>
      <c r="DL64" s="4"/>
      <c r="DM64" s="55"/>
      <c r="DP64" s="54"/>
      <c r="DR64" s="54"/>
      <c r="DS64" s="54"/>
      <c r="DT64" s="54"/>
      <c r="DW64"/>
      <c r="DX64"/>
      <c r="DY64"/>
      <c r="DZ64"/>
      <c r="EA64"/>
      <c r="EH64" s="28"/>
      <c r="EI64" s="36"/>
      <c r="EJ64" s="28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x14ac:dyDescent="0.3">
      <c r="A65" s="28"/>
      <c r="B65" s="36"/>
      <c r="C65" s="36"/>
      <c r="D65" s="28"/>
      <c r="E65" s="36"/>
      <c r="F65" s="103"/>
      <c r="G65" s="104"/>
      <c r="H65" s="184"/>
      <c r="I65" s="117" t="s">
        <v>118</v>
      </c>
      <c r="J65" s="118">
        <v>0.2</v>
      </c>
      <c r="K65" s="119">
        <f t="shared" si="2"/>
        <v>9.4</v>
      </c>
      <c r="M65" s="184"/>
      <c r="N65" s="117" t="s">
        <v>118</v>
      </c>
      <c r="O65" s="118">
        <v>0.2</v>
      </c>
      <c r="P65" s="119">
        <f t="shared" si="3"/>
        <v>9.4</v>
      </c>
      <c r="R65" s="184"/>
      <c r="S65" s="117" t="s">
        <v>118</v>
      </c>
      <c r="T65" s="118">
        <v>0.2</v>
      </c>
      <c r="U65" s="119">
        <f t="shared" si="4"/>
        <v>9.4</v>
      </c>
      <c r="W65" s="184"/>
      <c r="X65" s="117" t="s">
        <v>118</v>
      </c>
      <c r="Y65" s="118">
        <v>0.2</v>
      </c>
      <c r="Z65" s="119">
        <f t="shared" si="0"/>
        <v>9.4</v>
      </c>
      <c r="AB65" s="184"/>
      <c r="AC65" s="117" t="s">
        <v>118</v>
      </c>
      <c r="AD65" s="118">
        <v>0.2</v>
      </c>
      <c r="AE65" s="119">
        <f t="shared" si="1"/>
        <v>9.4</v>
      </c>
      <c r="AG65" s="184" t="s">
        <v>37</v>
      </c>
      <c r="AH65" s="117" t="s">
        <v>98</v>
      </c>
      <c r="AI65" s="118">
        <v>0.3</v>
      </c>
      <c r="AJ65" s="119">
        <f>AI65*VLOOKUP(AH65,$I$5:$J$22,2)</f>
        <v>193.5</v>
      </c>
      <c r="AL65" s="184" t="s">
        <v>37</v>
      </c>
      <c r="AM65" s="117" t="s">
        <v>98</v>
      </c>
      <c r="AN65" s="118">
        <v>0.3</v>
      </c>
      <c r="AO65" s="119">
        <f>AN65*VLOOKUP(AM65,$I$5:$J$22,2)</f>
        <v>193.5</v>
      </c>
      <c r="AQ65" s="184" t="s">
        <v>37</v>
      </c>
      <c r="AR65" s="117" t="s">
        <v>98</v>
      </c>
      <c r="AS65" s="118">
        <v>0.3</v>
      </c>
      <c r="AT65" s="119">
        <f>AS65*VLOOKUP(AR65,$I$5:$J$22,2)</f>
        <v>193.5</v>
      </c>
      <c r="AV65" s="184" t="s">
        <v>37</v>
      </c>
      <c r="AW65" s="117" t="s">
        <v>96</v>
      </c>
      <c r="AX65" s="118">
        <v>0.25</v>
      </c>
      <c r="AY65" s="119">
        <f>AX65*VLOOKUP(AW65,$I$5:$J$22,2)</f>
        <v>113.75</v>
      </c>
      <c r="BA65" s="84"/>
      <c r="BB65" s="84"/>
      <c r="BC65" s="84"/>
      <c r="BD65" s="88"/>
      <c r="BE65" s="84"/>
      <c r="BF65" s="84"/>
      <c r="BG65" s="84"/>
      <c r="BH65" s="84"/>
      <c r="BI65" s="84"/>
      <c r="BO65" s="2"/>
      <c r="BP65" s="4"/>
      <c r="BQ65" s="55"/>
      <c r="BR65" s="2"/>
      <c r="BS65" s="4"/>
      <c r="BT65" s="55"/>
      <c r="BV65" s="5"/>
      <c r="BW65" s="2"/>
      <c r="BX65" s="59"/>
      <c r="BY65" s="55"/>
      <c r="BZ65" s="2"/>
      <c r="CA65" s="59"/>
      <c r="CB65" s="55"/>
      <c r="CC65" s="2"/>
      <c r="CD65" s="59"/>
      <c r="CE65" s="55"/>
      <c r="CF65" s="2"/>
      <c r="CG65" s="4"/>
      <c r="CH65" s="55"/>
      <c r="CI65" s="2"/>
      <c r="CJ65" s="4"/>
      <c r="CK65" s="55"/>
      <c r="CM65" s="5"/>
      <c r="CN65" s="2"/>
      <c r="CO65" s="4"/>
      <c r="CP65" s="55"/>
      <c r="CQ65" s="2"/>
      <c r="CR65" s="4"/>
      <c r="CS65" s="55"/>
      <c r="CT65" s="2"/>
      <c r="CU65" s="4"/>
      <c r="CV65" s="55"/>
      <c r="CW65" s="2"/>
      <c r="CX65" s="4"/>
      <c r="CY65" s="55"/>
      <c r="CZ65" s="2"/>
      <c r="DA65" s="4"/>
      <c r="DB65" s="55"/>
      <c r="DD65" s="5"/>
      <c r="DE65" s="2"/>
      <c r="DF65" s="4"/>
      <c r="DG65" s="55"/>
      <c r="DH65" s="2"/>
      <c r="DI65" s="4"/>
      <c r="DJ65" s="55"/>
      <c r="DK65" s="2"/>
      <c r="DL65" s="4"/>
      <c r="DM65" s="55"/>
      <c r="DP65" s="54"/>
      <c r="DR65" s="54"/>
      <c r="DS65" s="54"/>
      <c r="DT65" s="54"/>
      <c r="DW65"/>
      <c r="DX65"/>
      <c r="DY65"/>
      <c r="DZ65"/>
      <c r="EA65"/>
      <c r="EH65" s="28"/>
      <c r="EI65" s="36"/>
      <c r="EJ65" s="28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x14ac:dyDescent="0.3">
      <c r="A66" s="28"/>
      <c r="B66" s="36"/>
      <c r="C66" s="36"/>
      <c r="D66" s="28"/>
      <c r="E66" s="36"/>
      <c r="F66" s="103"/>
      <c r="G66" s="104"/>
      <c r="H66" s="184"/>
      <c r="I66" s="117"/>
      <c r="J66" s="118"/>
      <c r="K66" s="119"/>
      <c r="M66" s="184"/>
      <c r="N66" s="117"/>
      <c r="O66" s="118"/>
      <c r="P66" s="119"/>
      <c r="R66" s="184" t="s">
        <v>37</v>
      </c>
      <c r="S66" s="117" t="s">
        <v>96</v>
      </c>
      <c r="T66" s="118">
        <v>0.3</v>
      </c>
      <c r="U66" s="119">
        <f t="shared" si="4"/>
        <v>136.5</v>
      </c>
      <c r="W66" s="184" t="s">
        <v>37</v>
      </c>
      <c r="X66" s="117" t="s">
        <v>98</v>
      </c>
      <c r="Y66" s="118">
        <v>0.4</v>
      </c>
      <c r="Z66" s="119">
        <f t="shared" si="0"/>
        <v>258</v>
      </c>
      <c r="AB66" s="184" t="s">
        <v>37</v>
      </c>
      <c r="AC66" s="117" t="s">
        <v>98</v>
      </c>
      <c r="AD66" s="118">
        <v>0.4</v>
      </c>
      <c r="AE66" s="119">
        <f t="shared" si="1"/>
        <v>258</v>
      </c>
      <c r="AG66" s="184"/>
      <c r="AH66" s="117"/>
      <c r="AI66" s="118"/>
      <c r="AJ66" s="119"/>
      <c r="AL66" s="184"/>
      <c r="AM66" s="117"/>
      <c r="AN66" s="118"/>
      <c r="AO66" s="119"/>
      <c r="AQ66" s="184"/>
      <c r="AR66" s="117"/>
      <c r="AS66" s="118"/>
      <c r="AT66" s="119"/>
      <c r="AV66" s="184"/>
      <c r="AW66" s="117"/>
      <c r="AX66" s="118"/>
      <c r="AY66" s="119"/>
      <c r="BA66" s="84"/>
      <c r="BB66" s="84"/>
      <c r="BC66" s="84"/>
      <c r="BD66" s="88"/>
      <c r="BE66" s="84"/>
      <c r="BF66" s="84"/>
      <c r="BG66" s="84"/>
      <c r="BH66" s="84"/>
      <c r="BI66" s="84"/>
      <c r="BO66" s="2"/>
      <c r="BP66" s="4"/>
      <c r="BQ66" s="55"/>
      <c r="BR66" s="2"/>
      <c r="BS66" s="4"/>
      <c r="BT66" s="55"/>
      <c r="BV66" s="5"/>
      <c r="BW66" s="2"/>
      <c r="BX66" s="59"/>
      <c r="BY66" s="55"/>
      <c r="BZ66" s="2"/>
      <c r="CA66" s="59"/>
      <c r="CB66" s="55"/>
      <c r="CC66" s="2"/>
      <c r="CD66" s="59"/>
      <c r="CE66" s="55"/>
      <c r="CF66" s="2"/>
      <c r="CG66" s="4"/>
      <c r="CH66" s="55"/>
      <c r="CI66" s="2"/>
      <c r="CJ66" s="4"/>
      <c r="CK66" s="55"/>
      <c r="CM66" s="5"/>
      <c r="CN66" s="2"/>
      <c r="CO66" s="4"/>
      <c r="CP66" s="55"/>
      <c r="CQ66" s="2"/>
      <c r="CR66" s="4"/>
      <c r="CS66" s="55"/>
      <c r="CT66" s="2"/>
      <c r="CU66" s="4"/>
      <c r="CV66" s="55"/>
      <c r="CW66" s="2"/>
      <c r="CX66" s="4"/>
      <c r="CY66" s="55"/>
      <c r="CZ66" s="2"/>
      <c r="DA66" s="4"/>
      <c r="DB66" s="55"/>
      <c r="DD66" s="5"/>
      <c r="DE66" s="2"/>
      <c r="DF66" s="4"/>
      <c r="DG66" s="55"/>
      <c r="DH66" s="2"/>
      <c r="DI66" s="4"/>
      <c r="DJ66" s="55"/>
      <c r="DK66" s="2"/>
      <c r="DL66" s="4"/>
      <c r="DM66" s="55"/>
      <c r="DP66" s="54"/>
      <c r="DR66" s="54"/>
      <c r="DS66" s="54"/>
      <c r="DT66" s="54"/>
      <c r="DW66"/>
      <c r="DX66"/>
      <c r="DY66"/>
      <c r="DZ66"/>
      <c r="EA66"/>
      <c r="EH66" s="28"/>
      <c r="EI66" s="36"/>
      <c r="EJ66" s="28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 x14ac:dyDescent="0.3">
      <c r="A67" s="28"/>
      <c r="B67" s="36"/>
      <c r="C67" s="36"/>
      <c r="D67" s="28"/>
      <c r="E67" s="36"/>
      <c r="F67" s="103"/>
      <c r="G67" s="104"/>
      <c r="H67" s="292" t="s">
        <v>37</v>
      </c>
      <c r="I67" s="117" t="s">
        <v>98</v>
      </c>
      <c r="J67" s="118">
        <v>0.5</v>
      </c>
      <c r="K67" s="119">
        <f t="shared" si="2"/>
        <v>322.5</v>
      </c>
      <c r="M67" s="292" t="s">
        <v>37</v>
      </c>
      <c r="N67" s="117" t="s">
        <v>98</v>
      </c>
      <c r="O67" s="118">
        <v>0.5</v>
      </c>
      <c r="P67" s="119">
        <f t="shared" si="3"/>
        <v>322.5</v>
      </c>
      <c r="R67" s="186"/>
      <c r="S67" s="117" t="s">
        <v>97</v>
      </c>
      <c r="T67" s="118">
        <v>0.25</v>
      </c>
      <c r="U67" s="119">
        <f t="shared" si="4"/>
        <v>180</v>
      </c>
      <c r="W67" s="186"/>
      <c r="X67" s="117" t="s">
        <v>96</v>
      </c>
      <c r="Y67" s="118">
        <v>0.3</v>
      </c>
      <c r="Z67" s="119">
        <f t="shared" si="0"/>
        <v>136.5</v>
      </c>
      <c r="AB67" s="186"/>
      <c r="AC67" s="117" t="s">
        <v>96</v>
      </c>
      <c r="AD67" s="118">
        <v>0.2</v>
      </c>
      <c r="AE67" s="119">
        <f t="shared" si="1"/>
        <v>91</v>
      </c>
      <c r="AG67" s="186"/>
      <c r="AH67" s="117" t="s">
        <v>96</v>
      </c>
      <c r="AI67" s="118">
        <v>0.15</v>
      </c>
      <c r="AJ67" s="119">
        <f>AI67*VLOOKUP(AH67,$I$5:$J$22,2)</f>
        <v>68.25</v>
      </c>
      <c r="AL67" s="186"/>
      <c r="AM67" s="117" t="s">
        <v>96</v>
      </c>
      <c r="AN67" s="118">
        <v>0.15</v>
      </c>
      <c r="AO67" s="119">
        <f>AN67*VLOOKUP(AM67,$I$5:$J$22,2)</f>
        <v>68.25</v>
      </c>
      <c r="AQ67" s="186"/>
      <c r="AR67" s="117" t="s">
        <v>96</v>
      </c>
      <c r="AS67" s="118">
        <v>0.15</v>
      </c>
      <c r="AT67" s="119">
        <f>AS67*VLOOKUP(AR67,$I$5:$J$22,2)</f>
        <v>68.25</v>
      </c>
      <c r="AV67" s="186"/>
      <c r="AW67" s="117"/>
      <c r="AX67" s="118"/>
      <c r="AY67" s="119"/>
      <c r="BA67" s="84"/>
      <c r="BB67" s="84"/>
      <c r="BC67" s="84"/>
      <c r="BD67" s="88"/>
      <c r="BE67" s="84"/>
      <c r="BF67" s="84"/>
      <c r="BG67" s="84"/>
      <c r="BH67" s="84"/>
      <c r="BI67" s="84"/>
      <c r="BO67" s="2"/>
      <c r="BP67" s="4"/>
      <c r="BQ67" s="55"/>
      <c r="BR67" s="2"/>
      <c r="BS67" s="4"/>
      <c r="BT67" s="55"/>
      <c r="BV67" s="5"/>
      <c r="BW67" s="62"/>
      <c r="BX67" s="4"/>
      <c r="BY67" s="55"/>
      <c r="BZ67" s="62"/>
      <c r="CA67" s="4"/>
      <c r="CB67" s="55"/>
      <c r="CC67" s="2"/>
      <c r="CD67" s="4"/>
      <c r="CE67" s="55"/>
      <c r="CF67" s="2"/>
      <c r="CG67" s="4"/>
      <c r="CH67" s="55"/>
      <c r="CI67" s="2"/>
      <c r="CJ67" s="4"/>
      <c r="CK67" s="55"/>
      <c r="CM67" s="5"/>
      <c r="CN67" s="2"/>
      <c r="CO67" s="4"/>
      <c r="CP67" s="55"/>
      <c r="CQ67" s="2"/>
      <c r="CR67" s="4"/>
      <c r="CS67" s="55"/>
      <c r="CT67" s="2"/>
      <c r="CU67" s="4"/>
      <c r="CV67" s="55"/>
      <c r="CW67" s="2"/>
      <c r="CX67" s="4"/>
      <c r="CY67" s="55"/>
      <c r="CZ67" s="2"/>
      <c r="DA67" s="4"/>
      <c r="DB67" s="55"/>
      <c r="DD67" s="5"/>
      <c r="DE67" s="2"/>
      <c r="DF67" s="4"/>
      <c r="DG67" s="55"/>
      <c r="DH67" s="2"/>
      <c r="DI67" s="4"/>
      <c r="DJ67" s="55"/>
      <c r="DK67" s="2"/>
      <c r="DL67" s="4"/>
      <c r="DM67" s="55"/>
      <c r="DP67" s="54"/>
      <c r="DR67" s="54"/>
      <c r="DS67" s="54"/>
      <c r="DT67" s="54"/>
      <c r="DW67"/>
      <c r="DX67"/>
      <c r="DY67"/>
      <c r="DZ67"/>
      <c r="EA67"/>
      <c r="EH67" s="28"/>
      <c r="EI67" s="36"/>
      <c r="EJ67" s="28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 x14ac:dyDescent="0.3">
      <c r="A68" s="28"/>
      <c r="B68" s="36"/>
      <c r="C68" s="36"/>
      <c r="D68" s="28"/>
      <c r="E68" s="36"/>
      <c r="F68" s="103"/>
      <c r="G68" s="104"/>
      <c r="H68" s="186"/>
      <c r="I68" s="117" t="s">
        <v>96</v>
      </c>
      <c r="J68" s="118">
        <v>0.2</v>
      </c>
      <c r="K68" s="119">
        <f t="shared" si="2"/>
        <v>91</v>
      </c>
      <c r="M68" s="186"/>
      <c r="N68" s="117" t="s">
        <v>96</v>
      </c>
      <c r="O68" s="118">
        <v>0.2</v>
      </c>
      <c r="P68" s="119">
        <f t="shared" si="3"/>
        <v>91</v>
      </c>
      <c r="R68" s="292" t="s">
        <v>103</v>
      </c>
      <c r="S68" s="117" t="s">
        <v>102</v>
      </c>
      <c r="T68" s="118">
        <v>0.3</v>
      </c>
      <c r="U68" s="119">
        <f t="shared" si="4"/>
        <v>64.5</v>
      </c>
      <c r="W68" s="186"/>
      <c r="X68" s="117" t="s">
        <v>97</v>
      </c>
      <c r="Y68" s="118">
        <v>0.25</v>
      </c>
      <c r="Z68" s="119">
        <f t="shared" si="0"/>
        <v>180</v>
      </c>
      <c r="AB68" s="186"/>
      <c r="AC68" s="117" t="s">
        <v>97</v>
      </c>
      <c r="AD68" s="118">
        <v>0.25</v>
      </c>
      <c r="AE68" s="119">
        <f t="shared" si="1"/>
        <v>180</v>
      </c>
      <c r="AG68" s="186"/>
      <c r="AH68" s="117" t="s">
        <v>97</v>
      </c>
      <c r="AI68" s="291">
        <f>0.25*1/3</f>
        <v>8.3333333333333329E-2</v>
      </c>
      <c r="AJ68" s="119">
        <f>AI68*VLOOKUP(AH68,$I$5:$J$22,2)</f>
        <v>60</v>
      </c>
      <c r="AL68" s="186"/>
      <c r="AM68" s="117" t="s">
        <v>97</v>
      </c>
      <c r="AN68" s="291">
        <f>0.25*1/3</f>
        <v>8.3333333333333329E-2</v>
      </c>
      <c r="AO68" s="119">
        <f>AN68*VLOOKUP(AM68,$I$5:$J$22,2)</f>
        <v>60</v>
      </c>
      <c r="AQ68" s="186"/>
      <c r="AR68" s="117" t="s">
        <v>97</v>
      </c>
      <c r="AS68" s="291">
        <f>0.25*1/2</f>
        <v>0.125</v>
      </c>
      <c r="AT68" s="119">
        <f>AS68*VLOOKUP(AR68,$I$5:$J$22,2)</f>
        <v>90</v>
      </c>
      <c r="AV68" s="186"/>
      <c r="AW68" s="117"/>
      <c r="AX68" s="118"/>
      <c r="AY68" s="119"/>
      <c r="BA68" s="84"/>
      <c r="BB68" s="84"/>
      <c r="BC68" s="84"/>
      <c r="BD68" s="88"/>
      <c r="BE68" s="84"/>
      <c r="BF68" s="84"/>
      <c r="BG68" s="84"/>
      <c r="BH68" s="84"/>
      <c r="BI68" s="84"/>
      <c r="BO68" s="2"/>
      <c r="BP68" s="4"/>
      <c r="BQ68" s="55"/>
      <c r="BR68" s="2"/>
      <c r="BS68" s="4"/>
      <c r="BT68" s="55"/>
      <c r="BV68" s="5"/>
      <c r="BW68" s="2"/>
      <c r="BX68" s="4"/>
      <c r="BY68" s="55"/>
      <c r="BZ68" s="2"/>
      <c r="CA68" s="4"/>
      <c r="CB68" s="55"/>
      <c r="CC68" s="2"/>
      <c r="CD68" s="4"/>
      <c r="CE68" s="55"/>
      <c r="CF68" s="2"/>
      <c r="CG68" s="4"/>
      <c r="CH68" s="55"/>
      <c r="CI68" s="2"/>
      <c r="CJ68" s="4"/>
      <c r="CK68" s="55"/>
      <c r="CM68" s="5"/>
      <c r="CN68" s="2"/>
      <c r="CO68" s="4"/>
      <c r="CP68" s="55"/>
      <c r="CQ68" s="2"/>
      <c r="CR68" s="4"/>
      <c r="CS68" s="55"/>
      <c r="CT68" s="2"/>
      <c r="CU68" s="4"/>
      <c r="CV68" s="55"/>
      <c r="CW68" s="2"/>
      <c r="CX68" s="4"/>
      <c r="CY68" s="55"/>
      <c r="CZ68" s="2"/>
      <c r="DA68" s="4"/>
      <c r="DB68" s="55"/>
      <c r="DD68" s="5"/>
      <c r="DE68" s="2"/>
      <c r="DF68" s="4"/>
      <c r="DG68" s="55"/>
      <c r="DH68" s="2"/>
      <c r="DI68" s="4"/>
      <c r="DJ68" s="55"/>
      <c r="DK68" s="2"/>
      <c r="DL68" s="4"/>
      <c r="DM68" s="55"/>
      <c r="DP68" s="54"/>
      <c r="DR68" s="54"/>
      <c r="DS68" s="54"/>
      <c r="DT68" s="54"/>
      <c r="DW68"/>
      <c r="DX68"/>
      <c r="DY68"/>
      <c r="DZ68"/>
      <c r="EA68"/>
      <c r="EH68" s="28"/>
      <c r="EI68" s="36"/>
      <c r="EJ68" s="28"/>
      <c r="ID68" s="3"/>
      <c r="IE68" s="3"/>
      <c r="IF68" s="3"/>
      <c r="IG68" s="3"/>
      <c r="IH68" s="3"/>
      <c r="II68" s="35"/>
      <c r="IJ68" s="3"/>
      <c r="IK68" s="35"/>
      <c r="IL68" s="3"/>
      <c r="IM68" s="3"/>
      <c r="IN68" s="3"/>
      <c r="IO68" s="3"/>
      <c r="IP68" s="3"/>
      <c r="IQ68" s="3"/>
    </row>
    <row r="69" spans="1:251" x14ac:dyDescent="0.3">
      <c r="A69" s="28"/>
      <c r="B69" s="36"/>
      <c r="C69" s="36"/>
      <c r="D69" s="28"/>
      <c r="E69" s="36"/>
      <c r="F69" s="103"/>
      <c r="G69" s="104"/>
      <c r="H69" s="184"/>
      <c r="I69" s="117" t="s">
        <v>97</v>
      </c>
      <c r="J69" s="291">
        <f>0.25*1/3</f>
        <v>8.3333333333333329E-2</v>
      </c>
      <c r="K69" s="119">
        <f t="shared" si="2"/>
        <v>60</v>
      </c>
      <c r="M69" s="184"/>
      <c r="N69" s="117" t="s">
        <v>97</v>
      </c>
      <c r="O69" s="291">
        <f>0.25*1/3</f>
        <v>8.3333333333333329E-2</v>
      </c>
      <c r="P69" s="119">
        <f t="shared" si="3"/>
        <v>60</v>
      </c>
      <c r="R69" s="184" t="s">
        <v>104</v>
      </c>
      <c r="S69" s="117" t="s">
        <v>11</v>
      </c>
      <c r="T69" s="118">
        <v>1.5</v>
      </c>
      <c r="U69" s="119">
        <f t="shared" si="4"/>
        <v>64.5</v>
      </c>
      <c r="W69" s="184" t="s">
        <v>38</v>
      </c>
      <c r="X69" s="117" t="s">
        <v>102</v>
      </c>
      <c r="Y69" s="118">
        <v>0.3</v>
      </c>
      <c r="Z69" s="119">
        <f t="shared" si="0"/>
        <v>64.5</v>
      </c>
      <c r="AB69" s="184" t="s">
        <v>38</v>
      </c>
      <c r="AC69" s="117" t="s">
        <v>102</v>
      </c>
      <c r="AD69" s="118">
        <f>0.3*2/3</f>
        <v>0.19999999999999998</v>
      </c>
      <c r="AE69" s="119">
        <f t="shared" si="1"/>
        <v>42.999999999999993</v>
      </c>
      <c r="AG69" s="184" t="s">
        <v>38</v>
      </c>
      <c r="AH69" s="117" t="s">
        <v>99</v>
      </c>
      <c r="AI69" s="291">
        <f>0.25*2/3</f>
        <v>0.16666666666666666</v>
      </c>
      <c r="AJ69" s="119">
        <f>AI69*VLOOKUP(AH69,$I$5:$J$22,2)</f>
        <v>71.666666666666657</v>
      </c>
      <c r="AL69" s="184" t="s">
        <v>38</v>
      </c>
      <c r="AM69" s="117" t="s">
        <v>99</v>
      </c>
      <c r="AN69" s="291">
        <f>0.25*2/3</f>
        <v>0.16666666666666666</v>
      </c>
      <c r="AO69" s="119">
        <f>AN69*VLOOKUP(AM69,$I$5:$J$22,2)</f>
        <v>71.666666666666657</v>
      </c>
      <c r="AQ69" s="184" t="s">
        <v>38</v>
      </c>
      <c r="AR69" s="117" t="s">
        <v>99</v>
      </c>
      <c r="AS69" s="291">
        <f>0.25*2/3</f>
        <v>0.16666666666666666</v>
      </c>
      <c r="AT69" s="119">
        <f>AS69*VLOOKUP(AR69,$I$5:$J$22,2)</f>
        <v>71.666666666666657</v>
      </c>
      <c r="AV69" s="184" t="s">
        <v>38</v>
      </c>
      <c r="AW69" s="117" t="s">
        <v>99</v>
      </c>
      <c r="AX69" s="291">
        <f>0.25*2/3</f>
        <v>0.16666666666666666</v>
      </c>
      <c r="AY69" s="119">
        <f>AX69*VLOOKUP(AW69,$I$5:$J$22,2)</f>
        <v>71.666666666666657</v>
      </c>
      <c r="BA69" s="84"/>
      <c r="BB69" s="84"/>
      <c r="BC69" s="84"/>
      <c r="BD69" s="88"/>
      <c r="BE69" s="84"/>
      <c r="BF69" s="84"/>
      <c r="BG69" s="84"/>
      <c r="BH69" s="84"/>
      <c r="BI69" s="84"/>
      <c r="BO69" s="2"/>
      <c r="BP69" s="4"/>
      <c r="BQ69" s="55"/>
      <c r="BR69" s="2"/>
      <c r="BS69" s="4"/>
      <c r="BT69" s="55"/>
      <c r="BV69" s="5"/>
      <c r="BW69" s="2"/>
      <c r="BX69" s="4"/>
      <c r="BY69" s="55"/>
      <c r="BZ69" s="2"/>
      <c r="CA69" s="4"/>
      <c r="CB69" s="55"/>
      <c r="CC69" s="2"/>
      <c r="CD69" s="4"/>
      <c r="CE69" s="55"/>
      <c r="CF69" s="2"/>
      <c r="CG69" s="4"/>
      <c r="CH69" s="55"/>
      <c r="CI69" s="2"/>
      <c r="CJ69" s="4"/>
      <c r="CK69" s="55"/>
      <c r="CM69" s="5"/>
      <c r="CN69" s="2"/>
      <c r="CO69" s="4"/>
      <c r="CP69" s="55"/>
      <c r="CQ69" s="2"/>
      <c r="CR69" s="4"/>
      <c r="CS69" s="55"/>
      <c r="CT69" s="2"/>
      <c r="CU69" s="4"/>
      <c r="CV69" s="55"/>
      <c r="CW69" s="2"/>
      <c r="CX69" s="4"/>
      <c r="CY69" s="55"/>
      <c r="CZ69" s="2"/>
      <c r="DA69" s="4"/>
      <c r="DB69" s="55"/>
      <c r="DD69" s="5"/>
      <c r="DE69" s="2"/>
      <c r="DF69" s="4"/>
      <c r="DG69" s="55"/>
      <c r="DH69" s="2"/>
      <c r="DI69" s="4"/>
      <c r="DJ69" s="55"/>
      <c r="DK69" s="2"/>
      <c r="DL69" s="4"/>
      <c r="DM69" s="55"/>
      <c r="DP69" s="54"/>
      <c r="DR69" s="54"/>
      <c r="DS69" s="54"/>
      <c r="DT69" s="54"/>
      <c r="DW69"/>
      <c r="DX69"/>
      <c r="DY69"/>
      <c r="DZ69"/>
      <c r="EA69"/>
      <c r="EH69" s="28"/>
      <c r="EI69" s="36"/>
      <c r="EJ69" s="28"/>
      <c r="ID69" s="3"/>
      <c r="IE69" s="3"/>
      <c r="IF69" s="3"/>
      <c r="IG69" s="3"/>
      <c r="IH69" s="3"/>
      <c r="II69" s="35"/>
      <c r="IJ69" s="35"/>
      <c r="IK69" s="35"/>
      <c r="IL69" s="35"/>
      <c r="IM69" s="3"/>
      <c r="IN69" s="3"/>
      <c r="IO69" s="3"/>
      <c r="IP69" s="3"/>
      <c r="IQ69" s="3"/>
    </row>
    <row r="70" spans="1:251" x14ac:dyDescent="0.3">
      <c r="A70"/>
      <c r="B70" s="42"/>
      <c r="C70" s="42"/>
      <c r="D70" s="28"/>
      <c r="E70" s="36"/>
      <c r="F70" s="103"/>
      <c r="G70" s="104"/>
      <c r="H70" s="184" t="s">
        <v>38</v>
      </c>
      <c r="I70" s="117" t="s">
        <v>102</v>
      </c>
      <c r="J70" s="106">
        <f>0.3*2/3</f>
        <v>0.19999999999999998</v>
      </c>
      <c r="K70" s="119">
        <f t="shared" si="2"/>
        <v>42.999999999999993</v>
      </c>
      <c r="M70" s="184" t="s">
        <v>38</v>
      </c>
      <c r="N70" s="117" t="s">
        <v>102</v>
      </c>
      <c r="O70" s="106">
        <f>0.3*2/3</f>
        <v>0.19999999999999998</v>
      </c>
      <c r="P70" s="119">
        <f t="shared" si="3"/>
        <v>42.999999999999993</v>
      </c>
      <c r="R70" s="184"/>
      <c r="S70" s="117" t="s">
        <v>100</v>
      </c>
      <c r="T70" s="106">
        <v>0.2</v>
      </c>
      <c r="U70" s="119">
        <f t="shared" si="4"/>
        <v>112</v>
      </c>
      <c r="W70" s="184"/>
      <c r="X70" s="117"/>
      <c r="Y70" s="106"/>
      <c r="Z70" s="119"/>
      <c r="AB70" s="184"/>
      <c r="AC70" s="117"/>
      <c r="AD70" s="106"/>
      <c r="AE70" s="119"/>
      <c r="AG70" s="184"/>
      <c r="AH70" s="117"/>
      <c r="AI70" s="106"/>
      <c r="AJ70" s="119"/>
      <c r="AL70" s="184"/>
      <c r="AM70" s="117"/>
      <c r="AN70" s="106"/>
      <c r="AO70" s="119"/>
      <c r="AQ70" s="184"/>
      <c r="AR70" s="84"/>
      <c r="AS70" s="118"/>
      <c r="AT70" s="84"/>
      <c r="AU70" s="329"/>
      <c r="AV70" s="184"/>
      <c r="AW70" s="117"/>
      <c r="AX70" s="106"/>
      <c r="AY70" s="119"/>
      <c r="BA70" s="84"/>
      <c r="BB70" s="84"/>
      <c r="BC70" s="84"/>
      <c r="BD70" s="88"/>
      <c r="BE70" s="84"/>
      <c r="BF70" s="84"/>
      <c r="BG70" s="84"/>
      <c r="BH70" s="84"/>
      <c r="BI70" s="84"/>
      <c r="BO70" s="2"/>
      <c r="BP70" s="4"/>
      <c r="BQ70" s="55"/>
      <c r="BR70" s="2"/>
      <c r="BS70" s="4"/>
      <c r="BT70" s="55"/>
      <c r="BV70" s="5"/>
      <c r="BW70" s="2"/>
      <c r="BX70" s="4"/>
      <c r="BY70" s="55"/>
      <c r="BZ70" s="2"/>
      <c r="CA70" s="4"/>
      <c r="CB70" s="55"/>
      <c r="CC70" s="2"/>
      <c r="CD70" s="4"/>
      <c r="CE70" s="55"/>
      <c r="CF70" s="2"/>
      <c r="CG70" s="4"/>
      <c r="CH70" s="55"/>
      <c r="CI70" s="2"/>
      <c r="CJ70" s="4"/>
      <c r="CK70" s="55"/>
      <c r="CM70" s="5"/>
      <c r="CN70" s="2"/>
      <c r="CO70" s="4"/>
      <c r="CP70" s="55"/>
      <c r="CQ70" s="2"/>
      <c r="CR70" s="4"/>
      <c r="CS70" s="55"/>
      <c r="CT70" s="2"/>
      <c r="CU70" s="4"/>
      <c r="CV70" s="55"/>
      <c r="CW70" s="2"/>
      <c r="CX70" s="4"/>
      <c r="CY70" s="55"/>
      <c r="CZ70" s="2"/>
      <c r="DA70" s="4"/>
      <c r="DB70" s="55"/>
      <c r="DD70" s="5"/>
      <c r="DE70" s="2"/>
      <c r="DF70" s="4"/>
      <c r="DG70" s="55"/>
      <c r="DH70" s="2"/>
      <c r="DI70" s="55"/>
      <c r="DJ70" s="55"/>
      <c r="DK70" s="2"/>
      <c r="DL70" s="4"/>
      <c r="DM70" s="55"/>
      <c r="DP70" s="54"/>
      <c r="DR70" s="54"/>
      <c r="DS70" s="54"/>
      <c r="DT70" s="54"/>
      <c r="DU70" s="54"/>
      <c r="DW70"/>
      <c r="DX70"/>
      <c r="DY70"/>
      <c r="DZ70"/>
      <c r="EA70"/>
      <c r="EH70" s="28"/>
      <c r="EI70" s="36"/>
      <c r="EJ70" s="28"/>
      <c r="ID70" s="3"/>
      <c r="IE70" s="3"/>
      <c r="IF70" s="3"/>
      <c r="IG70" s="3"/>
      <c r="IH70" s="3"/>
      <c r="II70" s="5"/>
      <c r="IJ70" s="5"/>
      <c r="IK70" s="50"/>
      <c r="IL70" s="50"/>
      <c r="IM70" s="3"/>
      <c r="IN70" s="3"/>
      <c r="IO70" s="3"/>
      <c r="IP70" s="314"/>
      <c r="IQ70" s="54"/>
    </row>
    <row r="71" spans="1:251" x14ac:dyDescent="0.3">
      <c r="A71" s="28"/>
      <c r="B71" s="36"/>
      <c r="C71" s="36"/>
      <c r="D71" s="28"/>
      <c r="E71" s="36"/>
      <c r="F71" s="103"/>
      <c r="G71" s="104"/>
      <c r="H71" s="110" t="s">
        <v>39</v>
      </c>
      <c r="I71" s="111"/>
      <c r="J71" s="120"/>
      <c r="K71" s="121">
        <f>SUM(K57:K70)</f>
        <v>1951.8500000000001</v>
      </c>
      <c r="M71" s="110" t="s">
        <v>39</v>
      </c>
      <c r="N71" s="111"/>
      <c r="O71" s="120"/>
      <c r="P71" s="121">
        <f>SUM(P57:P70)</f>
        <v>1860.3500000000001</v>
      </c>
      <c r="R71" s="110" t="s">
        <v>39</v>
      </c>
      <c r="S71" s="111"/>
      <c r="T71" s="120"/>
      <c r="U71" s="121">
        <f>SUM(U57:U70)</f>
        <v>2199.4499999999998</v>
      </c>
      <c r="W71" s="110" t="s">
        <v>39</v>
      </c>
      <c r="X71" s="111"/>
      <c r="Y71" s="120"/>
      <c r="Z71" s="121">
        <f>SUM(Z57:Z70)</f>
        <v>1932.95</v>
      </c>
      <c r="AB71" s="110" t="s">
        <v>39</v>
      </c>
      <c r="AC71" s="111"/>
      <c r="AD71" s="120"/>
      <c r="AE71" s="121">
        <f>SUM(AE57:AE70)</f>
        <v>1832.3500000000001</v>
      </c>
      <c r="AG71" s="110" t="s">
        <v>39</v>
      </c>
      <c r="AH71" s="111"/>
      <c r="AI71" s="120"/>
      <c r="AJ71" s="121">
        <f>SUM(AJ57:AJ70)</f>
        <v>1495.9666666666667</v>
      </c>
      <c r="AL71" s="110" t="s">
        <v>39</v>
      </c>
      <c r="AM71" s="111"/>
      <c r="AN71" s="120"/>
      <c r="AO71" s="121">
        <f>SUM(AO57:AO70)</f>
        <v>1495.9666666666667</v>
      </c>
      <c r="AQ71" s="110" t="s">
        <v>39</v>
      </c>
      <c r="AR71" s="111"/>
      <c r="AS71" s="120"/>
      <c r="AT71" s="121">
        <f>SUM(AT57:AT69)</f>
        <v>2008.4166666666667</v>
      </c>
      <c r="AV71" s="110" t="s">
        <v>39</v>
      </c>
      <c r="AW71" s="111"/>
      <c r="AX71" s="120"/>
      <c r="AY71" s="121">
        <f>SUM(AY57:AY70)</f>
        <v>1338.2666666666667</v>
      </c>
      <c r="BA71" s="84"/>
      <c r="BB71" s="84"/>
      <c r="BC71" s="84"/>
      <c r="BD71" s="88"/>
      <c r="BE71" s="84"/>
      <c r="BF71" s="84"/>
      <c r="BG71" s="84"/>
      <c r="BH71" s="84"/>
      <c r="BI71" s="84"/>
      <c r="BO71" s="2"/>
      <c r="BP71" s="4"/>
      <c r="BQ71" s="49"/>
      <c r="BR71" s="2"/>
      <c r="BS71" s="4"/>
      <c r="BT71" s="49"/>
      <c r="BV71" s="5"/>
      <c r="BW71" s="2"/>
      <c r="BX71" s="4"/>
      <c r="BY71" s="49"/>
      <c r="BZ71" s="2"/>
      <c r="CA71" s="4"/>
      <c r="CB71" s="49"/>
      <c r="CC71" s="2"/>
      <c r="CD71" s="4"/>
      <c r="CE71" s="49"/>
      <c r="CF71" s="2"/>
      <c r="CG71" s="4"/>
      <c r="CH71" s="49"/>
      <c r="CI71" s="2"/>
      <c r="CJ71" s="4"/>
      <c r="CK71" s="49"/>
      <c r="CM71" s="5"/>
      <c r="CN71" s="2"/>
      <c r="CO71" s="4"/>
      <c r="CP71" s="49"/>
      <c r="CQ71" s="2"/>
      <c r="CR71" s="4"/>
      <c r="CS71" s="49"/>
      <c r="CT71" s="2"/>
      <c r="CU71" s="4"/>
      <c r="CV71" s="49"/>
      <c r="CW71" s="2"/>
      <c r="CX71" s="4"/>
      <c r="CY71" s="49"/>
      <c r="CZ71" s="2"/>
      <c r="DA71" s="4"/>
      <c r="DB71" s="49"/>
      <c r="DD71" s="5"/>
      <c r="DE71" s="2"/>
      <c r="DF71" s="4"/>
      <c r="DG71" s="49"/>
      <c r="DH71" s="2"/>
      <c r="DI71" s="4"/>
      <c r="DJ71" s="49"/>
      <c r="DK71" s="2"/>
      <c r="DL71" s="4"/>
      <c r="DM71" s="49"/>
      <c r="DP71" s="54"/>
      <c r="DR71" s="54"/>
      <c r="DS71" s="54"/>
      <c r="DT71" s="54"/>
      <c r="DU71" s="54"/>
      <c r="DV71" s="54"/>
      <c r="DW71"/>
      <c r="DX71"/>
      <c r="DY71"/>
      <c r="DZ71"/>
      <c r="EA71"/>
      <c r="EH71" s="28"/>
      <c r="EI71" s="36"/>
      <c r="ID71" s="3"/>
      <c r="IE71" s="3"/>
      <c r="IF71" s="3"/>
      <c r="IG71" s="3"/>
      <c r="IH71" s="3"/>
      <c r="II71" s="5"/>
      <c r="IJ71" s="2"/>
      <c r="IK71" s="4"/>
      <c r="IL71" s="55"/>
      <c r="IM71" s="35"/>
      <c r="IN71" s="35"/>
      <c r="IO71" s="35"/>
      <c r="IP71" s="314"/>
      <c r="IQ71" s="54"/>
    </row>
    <row r="72" spans="1:251" x14ac:dyDescent="0.3">
      <c r="A72" s="28"/>
      <c r="B72" s="36"/>
      <c r="C72" s="36"/>
      <c r="D72" s="28"/>
      <c r="E72" s="36"/>
      <c r="F72" s="103"/>
      <c r="G72" s="104"/>
      <c r="H72" s="184" t="s">
        <v>14</v>
      </c>
      <c r="I72" s="117" t="s">
        <v>40</v>
      </c>
      <c r="J72" s="100"/>
      <c r="K72" s="119">
        <f>(K71+K73+K74+K75+K77)*$P$23</f>
        <v>129.64440000000002</v>
      </c>
      <c r="M72" s="184" t="s">
        <v>14</v>
      </c>
      <c r="N72" s="117" t="s">
        <v>40</v>
      </c>
      <c r="O72" s="100"/>
      <c r="P72" s="119">
        <f>(P71+P73+P74+P75+P77)*$P$23</f>
        <v>127.44840000000001</v>
      </c>
      <c r="R72" s="184" t="s">
        <v>14</v>
      </c>
      <c r="S72" s="117" t="s">
        <v>40</v>
      </c>
      <c r="T72" s="100"/>
      <c r="U72" s="119">
        <f>(U71+U73+U74+U75+U77)*$P$23</f>
        <v>135.58680000000001</v>
      </c>
      <c r="W72" s="184" t="s">
        <v>14</v>
      </c>
      <c r="X72" s="117" t="s">
        <v>40</v>
      </c>
      <c r="Y72" s="100"/>
      <c r="Z72" s="119">
        <f>(Z71+Z73+Z74+Z75+Z77)*$P$23</f>
        <v>129.1908</v>
      </c>
      <c r="AB72" s="184" t="s">
        <v>14</v>
      </c>
      <c r="AC72" s="117" t="s">
        <v>40</v>
      </c>
      <c r="AD72" s="100"/>
      <c r="AE72" s="119">
        <f>(AE71+AE73+AE74+AE75+AE77)*$P$23</f>
        <v>126.77640000000001</v>
      </c>
      <c r="AG72" s="184" t="s">
        <v>14</v>
      </c>
      <c r="AH72" s="117" t="s">
        <v>40</v>
      </c>
      <c r="AI72" s="100"/>
      <c r="AJ72" s="119">
        <f>(AJ71+AJ73+AJ74+AJ75+AJ77)*$P$24</f>
        <v>75.775466666666674</v>
      </c>
      <c r="AL72" s="184" t="s">
        <v>14</v>
      </c>
      <c r="AM72" s="117" t="s">
        <v>40</v>
      </c>
      <c r="AN72" s="100"/>
      <c r="AO72" s="119">
        <f>(AO71+AO73+AO74+AO75+AO77)*$P$24</f>
        <v>75.775466666666674</v>
      </c>
      <c r="AQ72" s="184" t="s">
        <v>14</v>
      </c>
      <c r="AR72" s="117" t="s">
        <v>40</v>
      </c>
      <c r="AS72" s="100"/>
      <c r="AT72" s="119">
        <f>(AT71+AT73+AT74+AT75+AT77)*$P$24</f>
        <v>83.974666666666678</v>
      </c>
      <c r="AV72" s="184" t="s">
        <v>14</v>
      </c>
      <c r="AW72" s="117" t="s">
        <v>40</v>
      </c>
      <c r="AX72" s="100"/>
      <c r="AY72" s="119">
        <f>(AY71+AY73+AY74+AY75+AY77)*$P$24</f>
        <v>73.252266666666671</v>
      </c>
      <c r="BA72" s="84"/>
      <c r="BB72" s="84"/>
      <c r="BC72" s="84"/>
      <c r="BD72" s="88"/>
      <c r="BE72" s="84"/>
      <c r="BF72" s="84"/>
      <c r="BG72" s="84"/>
      <c r="BH72" s="84"/>
      <c r="BI72" s="84"/>
      <c r="BO72" s="2"/>
      <c r="BP72" s="4"/>
      <c r="BQ72" s="55"/>
      <c r="BR72" s="2"/>
      <c r="BS72" s="4"/>
      <c r="BT72" s="55"/>
      <c r="BV72" s="5"/>
      <c r="BW72" s="2"/>
      <c r="BX72" s="2"/>
      <c r="BY72" s="55"/>
      <c r="BZ72" s="2"/>
      <c r="CA72" s="2"/>
      <c r="CB72" s="55"/>
      <c r="CC72" s="2"/>
      <c r="CD72" s="2"/>
      <c r="CE72" s="55"/>
      <c r="CF72" s="2"/>
      <c r="CG72" s="4"/>
      <c r="CH72" s="55"/>
      <c r="CI72" s="2"/>
      <c r="CJ72" s="4"/>
      <c r="CK72" s="55"/>
      <c r="CM72" s="5"/>
      <c r="CN72" s="2"/>
      <c r="CO72" s="4"/>
      <c r="CP72" s="55"/>
      <c r="CQ72" s="2"/>
      <c r="CR72" s="4"/>
      <c r="CS72" s="55"/>
      <c r="CT72" s="2"/>
      <c r="CU72" s="2"/>
      <c r="CV72" s="55"/>
      <c r="CW72" s="2"/>
      <c r="CX72" s="4"/>
      <c r="CY72" s="55"/>
      <c r="CZ72" s="2"/>
      <c r="DA72" s="4"/>
      <c r="DB72" s="55"/>
      <c r="DD72" s="5"/>
      <c r="DE72" s="2"/>
      <c r="DF72" s="4"/>
      <c r="DG72" s="55"/>
      <c r="DH72" s="2"/>
      <c r="DI72" s="4"/>
      <c r="DJ72" s="55"/>
      <c r="DK72" s="2"/>
      <c r="DL72" s="4"/>
      <c r="DM72" s="55"/>
      <c r="DP72" s="54"/>
      <c r="DR72" s="54"/>
      <c r="DS72" s="54"/>
      <c r="DT72" s="54"/>
      <c r="DU72" s="54"/>
      <c r="DV72" s="54"/>
      <c r="DW72"/>
      <c r="DX72"/>
      <c r="DY72"/>
      <c r="DZ72"/>
      <c r="EA72"/>
      <c r="EH72" s="28"/>
      <c r="EI72" s="36"/>
      <c r="EJ72" s="28"/>
      <c r="ID72" s="3"/>
      <c r="IE72" s="3"/>
      <c r="IF72" s="3"/>
      <c r="IG72" s="3"/>
      <c r="IH72" s="3"/>
      <c r="II72" s="57"/>
      <c r="IJ72" s="2"/>
      <c r="IK72" s="4"/>
      <c r="IL72" s="55"/>
      <c r="IM72" s="3"/>
      <c r="IN72" s="3"/>
      <c r="IO72" s="3"/>
      <c r="IP72" s="314"/>
      <c r="IQ72" s="54"/>
    </row>
    <row r="73" spans="1:251" x14ac:dyDescent="0.3">
      <c r="A73" s="28"/>
      <c r="B73" s="36"/>
      <c r="C73" s="36"/>
      <c r="D73" s="28"/>
      <c r="E73" s="36"/>
      <c r="F73" s="103"/>
      <c r="G73" s="104"/>
      <c r="H73" s="184" t="s">
        <v>41</v>
      </c>
      <c r="I73" s="122"/>
      <c r="J73" s="118">
        <v>95</v>
      </c>
      <c r="K73" s="119">
        <f>I51/1000/0.9441*J73</f>
        <v>0</v>
      </c>
      <c r="M73" s="184" t="s">
        <v>41</v>
      </c>
      <c r="N73" s="122"/>
      <c r="O73" s="118">
        <v>95</v>
      </c>
      <c r="P73" s="119">
        <f>N51/1000/0.9538*O73</f>
        <v>0</v>
      </c>
      <c r="R73" s="184" t="s">
        <v>41</v>
      </c>
      <c r="S73" s="122"/>
      <c r="T73" s="118">
        <v>95</v>
      </c>
      <c r="U73" s="119">
        <f>S51/1000/0.948*T73</f>
        <v>0</v>
      </c>
      <c r="W73" s="184" t="s">
        <v>41</v>
      </c>
      <c r="X73" s="122"/>
      <c r="Y73" s="118">
        <v>95</v>
      </c>
      <c r="Z73" s="119">
        <f>X51/1000/0.9538*Y73</f>
        <v>0</v>
      </c>
      <c r="AB73" s="184" t="s">
        <v>41</v>
      </c>
      <c r="AC73" s="122"/>
      <c r="AD73" s="118">
        <v>95</v>
      </c>
      <c r="AE73" s="119">
        <f>AC51/1000/0.972*AD73</f>
        <v>0</v>
      </c>
      <c r="AG73" s="184" t="s">
        <v>41</v>
      </c>
      <c r="AH73" s="122"/>
      <c r="AI73" s="118">
        <v>95</v>
      </c>
      <c r="AJ73" s="119">
        <f>AH51/1000/0.9468*AI73</f>
        <v>0</v>
      </c>
      <c r="AL73" s="184" t="s">
        <v>41</v>
      </c>
      <c r="AM73" s="122"/>
      <c r="AN73" s="118">
        <v>95</v>
      </c>
      <c r="AO73" s="119">
        <f>AM51/1000/0.9468*AN73</f>
        <v>0</v>
      </c>
      <c r="AQ73" s="184" t="s">
        <v>41</v>
      </c>
      <c r="AR73" s="122"/>
      <c r="AS73" s="118">
        <v>95</v>
      </c>
      <c r="AT73" s="119">
        <f>AR51/1000/0.9118*AS73</f>
        <v>0</v>
      </c>
      <c r="AV73" s="184" t="s">
        <v>41</v>
      </c>
      <c r="AW73" s="122"/>
      <c r="AX73" s="118">
        <v>95</v>
      </c>
      <c r="AY73" s="119">
        <f>AW51/1000/0.9398*AX73</f>
        <v>0</v>
      </c>
      <c r="BA73" s="84"/>
      <c r="BB73" s="84"/>
      <c r="BC73" s="84"/>
      <c r="BD73" s="88"/>
      <c r="BE73" s="84"/>
      <c r="BF73" s="84"/>
      <c r="BG73" s="84"/>
      <c r="BH73" s="84"/>
      <c r="BI73" s="84"/>
      <c r="BO73" s="2"/>
      <c r="BP73" s="4"/>
      <c r="BQ73" s="55"/>
      <c r="BR73" s="2"/>
      <c r="BS73" s="4"/>
      <c r="BT73" s="55"/>
      <c r="BV73" s="5"/>
      <c r="BW73" s="63"/>
      <c r="BX73" s="4"/>
      <c r="BY73" s="55"/>
      <c r="BZ73" s="63"/>
      <c r="CA73" s="4"/>
      <c r="CB73" s="55"/>
      <c r="CC73" s="63"/>
      <c r="CD73" s="4"/>
      <c r="CE73" s="55"/>
      <c r="CF73" s="63"/>
      <c r="CG73" s="64"/>
      <c r="CH73" s="55"/>
      <c r="CI73" s="63"/>
      <c r="CJ73" s="64"/>
      <c r="CK73" s="55"/>
      <c r="CM73" s="5"/>
      <c r="CN73" s="63"/>
      <c r="CO73" s="4"/>
      <c r="CP73" s="55"/>
      <c r="CQ73" s="63"/>
      <c r="CR73" s="4"/>
      <c r="CS73" s="55"/>
      <c r="CT73" s="63"/>
      <c r="CU73" s="4"/>
      <c r="CV73" s="55"/>
      <c r="CW73" s="63"/>
      <c r="CX73" s="4"/>
      <c r="CY73" s="55"/>
      <c r="CZ73" s="63"/>
      <c r="DA73" s="4"/>
      <c r="DB73" s="55"/>
      <c r="DD73" s="5"/>
      <c r="DE73" s="2"/>
      <c r="DF73" s="4"/>
      <c r="DG73" s="55"/>
      <c r="DH73" s="2"/>
      <c r="DI73" s="4"/>
      <c r="DJ73" s="55"/>
      <c r="DK73" s="63"/>
      <c r="DL73" s="4"/>
      <c r="DM73" s="55"/>
      <c r="DP73" s="54"/>
      <c r="DR73" s="54"/>
      <c r="DS73" s="54"/>
      <c r="DT73" s="54"/>
      <c r="DU73" s="54"/>
      <c r="DV73" s="54"/>
      <c r="DW73"/>
      <c r="DX73"/>
      <c r="DY73"/>
      <c r="DZ73"/>
      <c r="EA73"/>
      <c r="EH73" s="28"/>
      <c r="EI73" s="36"/>
      <c r="EJ73" s="28"/>
      <c r="ID73" s="3"/>
      <c r="IE73" s="3"/>
      <c r="IF73" s="3"/>
      <c r="IG73" s="3"/>
      <c r="IH73" s="3"/>
      <c r="II73" s="5"/>
      <c r="IJ73" s="2"/>
      <c r="IK73" s="4"/>
      <c r="IL73" s="49"/>
      <c r="IM73" s="3"/>
      <c r="IN73" s="3"/>
      <c r="IO73" s="3"/>
      <c r="IP73" s="314"/>
      <c r="IQ73" s="54"/>
    </row>
    <row r="74" spans="1:251" x14ac:dyDescent="0.3">
      <c r="A74" s="28"/>
      <c r="B74" s="36"/>
      <c r="C74" s="36"/>
      <c r="D74" s="28"/>
      <c r="E74" s="36"/>
      <c r="F74" s="123"/>
      <c r="G74" s="104"/>
      <c r="H74" s="184" t="s">
        <v>42</v>
      </c>
      <c r="I74" s="117" t="s">
        <v>43</v>
      </c>
      <c r="J74" s="118"/>
      <c r="K74" s="119">
        <v>350</v>
      </c>
      <c r="M74" s="184" t="s">
        <v>42</v>
      </c>
      <c r="N74" s="117" t="s">
        <v>43</v>
      </c>
      <c r="O74" s="118"/>
      <c r="P74" s="119">
        <v>350</v>
      </c>
      <c r="R74" s="184" t="s">
        <v>42</v>
      </c>
      <c r="S74" s="117" t="s">
        <v>43</v>
      </c>
      <c r="T74" s="118"/>
      <c r="U74" s="119">
        <v>350</v>
      </c>
      <c r="W74" s="184" t="s">
        <v>42</v>
      </c>
      <c r="X74" s="117" t="s">
        <v>43</v>
      </c>
      <c r="Y74" s="118"/>
      <c r="Z74" s="119">
        <v>350</v>
      </c>
      <c r="AB74" s="184" t="s">
        <v>42</v>
      </c>
      <c r="AC74" s="117" t="s">
        <v>43</v>
      </c>
      <c r="AD74" s="118"/>
      <c r="AE74" s="119">
        <v>350</v>
      </c>
      <c r="AG74" s="184" t="s">
        <v>42</v>
      </c>
      <c r="AH74" s="117" t="s">
        <v>43</v>
      </c>
      <c r="AI74" s="118"/>
      <c r="AJ74" s="119">
        <v>350</v>
      </c>
      <c r="AL74" s="184" t="s">
        <v>42</v>
      </c>
      <c r="AM74" s="117" t="s">
        <v>43</v>
      </c>
      <c r="AN74" s="118"/>
      <c r="AO74" s="119">
        <v>350</v>
      </c>
      <c r="AQ74" s="184" t="s">
        <v>42</v>
      </c>
      <c r="AR74" s="117" t="s">
        <v>43</v>
      </c>
      <c r="AS74" s="118"/>
      <c r="AT74" s="119">
        <v>350</v>
      </c>
      <c r="AV74" s="184" t="s">
        <v>42</v>
      </c>
      <c r="AW74" s="117" t="s">
        <v>43</v>
      </c>
      <c r="AX74" s="118"/>
      <c r="AY74" s="119">
        <v>350</v>
      </c>
      <c r="BA74" s="84"/>
      <c r="BB74" s="84"/>
      <c r="BC74" s="84"/>
      <c r="BD74" s="88"/>
      <c r="BE74" s="84"/>
      <c r="BF74" s="84"/>
      <c r="BG74" s="84"/>
      <c r="BH74" s="84"/>
      <c r="BI74" s="84"/>
      <c r="BO74" s="2"/>
      <c r="BP74" s="4"/>
      <c r="BQ74" s="55"/>
      <c r="BR74" s="2"/>
      <c r="BS74" s="4"/>
      <c r="BT74" s="55"/>
      <c r="BV74" s="5"/>
      <c r="BW74" s="2"/>
      <c r="BX74" s="4"/>
      <c r="BY74" s="55"/>
      <c r="BZ74" s="2"/>
      <c r="CA74" s="4"/>
      <c r="CB74" s="55"/>
      <c r="CC74" s="2"/>
      <c r="CD74" s="4"/>
      <c r="CE74" s="55"/>
      <c r="CF74" s="2"/>
      <c r="CG74" s="4"/>
      <c r="CH74" s="55"/>
      <c r="CI74" s="2"/>
      <c r="CJ74" s="4"/>
      <c r="CK74" s="55"/>
      <c r="CM74" s="5"/>
      <c r="CN74" s="2"/>
      <c r="CO74" s="4"/>
      <c r="CP74" s="55"/>
      <c r="CQ74" s="2"/>
      <c r="CR74" s="4"/>
      <c r="CS74" s="55"/>
      <c r="CT74" s="2"/>
      <c r="CU74" s="4"/>
      <c r="CV74" s="55"/>
      <c r="CW74" s="2"/>
      <c r="CX74" s="4"/>
      <c r="CY74" s="55"/>
      <c r="CZ74" s="2"/>
      <c r="DA74" s="4"/>
      <c r="DB74" s="55"/>
      <c r="DD74" s="5"/>
      <c r="DE74" s="2"/>
      <c r="DF74" s="4"/>
      <c r="DG74" s="55"/>
      <c r="DH74" s="2"/>
      <c r="DI74" s="4"/>
      <c r="DJ74" s="55"/>
      <c r="DK74" s="2"/>
      <c r="DL74" s="4"/>
      <c r="DM74" s="55"/>
      <c r="DP74" s="54"/>
      <c r="DR74" s="54"/>
      <c r="DS74" s="54"/>
      <c r="DT74" s="54"/>
      <c r="DU74" s="54"/>
      <c r="DV74" s="54"/>
      <c r="DW74"/>
      <c r="DX74"/>
      <c r="DY74"/>
      <c r="DZ74"/>
      <c r="EA74"/>
      <c r="EH74" s="28"/>
      <c r="EI74" s="36"/>
      <c r="EJ74" s="28"/>
      <c r="ID74" s="3"/>
      <c r="IE74" s="3"/>
      <c r="IF74" s="3"/>
      <c r="IG74" s="3"/>
      <c r="IH74" s="3"/>
      <c r="II74" s="5"/>
      <c r="IJ74" s="2"/>
      <c r="IK74" s="4"/>
      <c r="IL74" s="4"/>
      <c r="IM74" s="3"/>
      <c r="IN74" s="3"/>
      <c r="IO74" s="3"/>
      <c r="IP74" s="314"/>
      <c r="IQ74" s="54"/>
    </row>
    <row r="75" spans="1:251" x14ac:dyDescent="0.3">
      <c r="A75" s="28"/>
      <c r="B75" s="36"/>
      <c r="C75" s="36"/>
      <c r="D75" s="28"/>
      <c r="E75" s="36"/>
      <c r="F75" s="103"/>
      <c r="G75" s="104"/>
      <c r="H75" s="184" t="s">
        <v>44</v>
      </c>
      <c r="I75" s="117" t="s">
        <v>43</v>
      </c>
      <c r="J75" s="118"/>
      <c r="K75" s="119">
        <v>1000</v>
      </c>
      <c r="M75" s="184" t="s">
        <v>44</v>
      </c>
      <c r="N75" s="117" t="s">
        <v>43</v>
      </c>
      <c r="O75" s="118"/>
      <c r="P75" s="119">
        <v>1000</v>
      </c>
      <c r="R75" s="184" t="s">
        <v>44</v>
      </c>
      <c r="S75" s="117" t="s">
        <v>43</v>
      </c>
      <c r="T75" s="118"/>
      <c r="U75" s="119">
        <v>1000</v>
      </c>
      <c r="W75" s="184" t="s">
        <v>44</v>
      </c>
      <c r="X75" s="117" t="s">
        <v>43</v>
      </c>
      <c r="Y75" s="118"/>
      <c r="Z75" s="119">
        <v>1000</v>
      </c>
      <c r="AB75" s="184" t="s">
        <v>44</v>
      </c>
      <c r="AC75" s="117" t="s">
        <v>43</v>
      </c>
      <c r="AD75" s="118"/>
      <c r="AE75" s="119">
        <v>1000</v>
      </c>
      <c r="AG75" s="184" t="s">
        <v>44</v>
      </c>
      <c r="AH75" s="117" t="s">
        <v>43</v>
      </c>
      <c r="AI75" s="118"/>
      <c r="AJ75" s="119">
        <v>1000</v>
      </c>
      <c r="AL75" s="184" t="s">
        <v>44</v>
      </c>
      <c r="AM75" s="117" t="s">
        <v>43</v>
      </c>
      <c r="AN75" s="118"/>
      <c r="AO75" s="119">
        <v>1000</v>
      </c>
      <c r="AQ75" s="184" t="s">
        <v>44</v>
      </c>
      <c r="AR75" s="117" t="s">
        <v>43</v>
      </c>
      <c r="AS75" s="118"/>
      <c r="AT75" s="119">
        <v>1000</v>
      </c>
      <c r="AV75" s="184" t="s">
        <v>44</v>
      </c>
      <c r="AW75" s="117" t="s">
        <v>43</v>
      </c>
      <c r="AX75" s="118"/>
      <c r="AY75" s="119">
        <v>1000</v>
      </c>
      <c r="BA75" s="84"/>
      <c r="BB75" s="84"/>
      <c r="BC75" s="84"/>
      <c r="BD75" s="88"/>
      <c r="BE75" s="84"/>
      <c r="BF75" s="84"/>
      <c r="BG75" s="84"/>
      <c r="BH75" s="84"/>
      <c r="BI75" s="84"/>
      <c r="BO75" s="2"/>
      <c r="BP75" s="4"/>
      <c r="BQ75" s="55"/>
      <c r="BR75" s="2"/>
      <c r="BS75" s="4"/>
      <c r="BT75" s="55"/>
      <c r="BV75" s="5"/>
      <c r="BW75" s="2"/>
      <c r="BX75" s="4"/>
      <c r="BY75" s="55"/>
      <c r="BZ75" s="2"/>
      <c r="CA75" s="4"/>
      <c r="CB75" s="55"/>
      <c r="CC75" s="2"/>
      <c r="CD75" s="4"/>
      <c r="CE75" s="55"/>
      <c r="CF75" s="2"/>
      <c r="CG75" s="4"/>
      <c r="CH75" s="55"/>
      <c r="CI75" s="2"/>
      <c r="CJ75" s="4"/>
      <c r="CK75" s="55"/>
      <c r="CM75" s="5"/>
      <c r="CN75" s="2"/>
      <c r="CO75" s="4"/>
      <c r="CP75" s="55"/>
      <c r="CQ75" s="2"/>
      <c r="CR75" s="4"/>
      <c r="CS75" s="55"/>
      <c r="CT75" s="2"/>
      <c r="CU75" s="4"/>
      <c r="CV75" s="55"/>
      <c r="CW75" s="2"/>
      <c r="CX75" s="4"/>
      <c r="CY75" s="55"/>
      <c r="CZ75" s="2"/>
      <c r="DA75" s="4"/>
      <c r="DB75" s="55"/>
      <c r="DD75" s="5"/>
      <c r="DE75" s="2"/>
      <c r="DF75" s="4"/>
      <c r="DG75" s="55"/>
      <c r="DH75" s="2"/>
      <c r="DI75" s="4"/>
      <c r="DJ75" s="55"/>
      <c r="DK75" s="2"/>
      <c r="DL75" s="4"/>
      <c r="DM75" s="55"/>
      <c r="DP75" s="54"/>
      <c r="DR75" s="54"/>
      <c r="DS75" s="54"/>
      <c r="DT75" s="54"/>
      <c r="DU75" s="54"/>
      <c r="DV75" s="54"/>
      <c r="DW75"/>
      <c r="DX75"/>
      <c r="DY75"/>
      <c r="DZ75"/>
      <c r="EA75"/>
      <c r="EH75" s="28"/>
      <c r="EI75" s="36"/>
      <c r="EJ75" s="28"/>
      <c r="ID75" s="3"/>
      <c r="IE75" s="3"/>
      <c r="IF75" s="3"/>
      <c r="IG75" s="3"/>
      <c r="IH75" s="3"/>
      <c r="II75" s="5"/>
      <c r="IJ75" s="2"/>
      <c r="IK75" s="4"/>
      <c r="IL75" s="55"/>
      <c r="IM75" s="3"/>
      <c r="IN75" s="3"/>
      <c r="IO75" s="3"/>
      <c r="IP75" s="314"/>
      <c r="IQ75" s="54"/>
    </row>
    <row r="76" spans="1:251" x14ac:dyDescent="0.3">
      <c r="A76" s="28"/>
      <c r="B76" s="36"/>
      <c r="C76" s="44"/>
      <c r="D76" s="28"/>
      <c r="E76" s="36"/>
      <c r="F76" s="103"/>
      <c r="G76" s="104"/>
      <c r="H76" s="184" t="s">
        <v>45</v>
      </c>
      <c r="I76" s="117"/>
      <c r="J76" s="118"/>
      <c r="K76" s="119"/>
      <c r="M76" s="184" t="s">
        <v>45</v>
      </c>
      <c r="N76" s="84"/>
      <c r="O76" s="118"/>
      <c r="P76" s="119"/>
      <c r="R76" s="184" t="s">
        <v>45</v>
      </c>
      <c r="S76" s="117"/>
      <c r="T76" s="118"/>
      <c r="U76" s="119"/>
      <c r="W76" s="184" t="s">
        <v>45</v>
      </c>
      <c r="X76" s="117"/>
      <c r="Y76" s="118"/>
      <c r="Z76" s="119"/>
      <c r="AB76" s="184" t="s">
        <v>45</v>
      </c>
      <c r="AC76" s="117"/>
      <c r="AD76" s="118"/>
      <c r="AE76" s="119"/>
      <c r="AG76" s="184" t="s">
        <v>45</v>
      </c>
      <c r="AH76" s="117"/>
      <c r="AI76" s="118"/>
      <c r="AJ76" s="119"/>
      <c r="AL76" s="184" t="s">
        <v>45</v>
      </c>
      <c r="AM76" s="117"/>
      <c r="AN76" s="118"/>
      <c r="AO76" s="119"/>
      <c r="AQ76" s="184" t="s">
        <v>45</v>
      </c>
      <c r="AR76" s="117"/>
      <c r="AS76" s="118"/>
      <c r="AT76" s="119"/>
      <c r="AV76" s="184" t="s">
        <v>45</v>
      </c>
      <c r="AW76" s="117"/>
      <c r="AX76" s="118"/>
      <c r="AY76" s="119"/>
      <c r="BA76" s="84"/>
      <c r="BB76" s="84"/>
      <c r="BC76" s="84"/>
      <c r="BD76" s="88"/>
      <c r="BE76" s="84"/>
      <c r="BF76" s="84"/>
      <c r="BG76" s="84"/>
      <c r="BH76" s="84"/>
      <c r="BI76" s="84"/>
      <c r="BO76" s="2"/>
      <c r="BP76" s="4"/>
      <c r="BQ76" s="55"/>
      <c r="BR76" s="2"/>
      <c r="BS76" s="4"/>
      <c r="BT76" s="55"/>
      <c r="BV76" s="5"/>
      <c r="BW76" s="2"/>
      <c r="BX76" s="4"/>
      <c r="BY76" s="55"/>
      <c r="BZ76" s="2"/>
      <c r="CA76" s="4"/>
      <c r="CB76" s="55"/>
      <c r="CC76" s="2"/>
      <c r="CD76" s="4"/>
      <c r="CE76" s="55"/>
      <c r="CF76" s="2"/>
      <c r="CG76" s="4"/>
      <c r="CH76" s="55"/>
      <c r="CI76" s="2"/>
      <c r="CJ76" s="4"/>
      <c r="CK76" s="55"/>
      <c r="CM76" s="5"/>
      <c r="CN76" s="2"/>
      <c r="CO76" s="4"/>
      <c r="CP76" s="55"/>
      <c r="CQ76" s="2"/>
      <c r="CR76" s="4"/>
      <c r="CS76" s="55"/>
      <c r="CT76" s="2"/>
      <c r="CU76" s="4"/>
      <c r="CV76" s="55"/>
      <c r="CW76" s="2"/>
      <c r="CX76" s="4"/>
      <c r="CY76" s="55"/>
      <c r="CZ76" s="2"/>
      <c r="DA76" s="4"/>
      <c r="DB76" s="55"/>
      <c r="DD76" s="5"/>
      <c r="DE76" s="2"/>
      <c r="DF76" s="4"/>
      <c r="DG76" s="55"/>
      <c r="DH76" s="2"/>
      <c r="DI76" s="4"/>
      <c r="DJ76" s="55"/>
      <c r="DK76" s="2"/>
      <c r="DL76" s="4"/>
      <c r="DM76" s="55"/>
      <c r="DP76" s="54"/>
      <c r="DR76" s="54"/>
      <c r="DS76" s="54"/>
      <c r="DT76" s="54"/>
      <c r="DU76" s="54"/>
      <c r="DV76" s="54"/>
      <c r="DW76"/>
      <c r="DX76"/>
      <c r="DY76"/>
      <c r="DZ76"/>
      <c r="EA76"/>
      <c r="EH76" s="28"/>
      <c r="EI76" s="36"/>
      <c r="EJ76" s="28"/>
      <c r="ID76" s="3"/>
      <c r="IE76" s="3"/>
      <c r="IF76" s="3"/>
      <c r="IG76" s="3"/>
      <c r="IH76" s="3"/>
      <c r="II76" s="5"/>
      <c r="IJ76" s="2"/>
      <c r="IK76" s="4"/>
      <c r="IL76" s="55"/>
      <c r="IM76" s="3"/>
      <c r="IN76" s="3"/>
      <c r="IO76" s="3"/>
      <c r="IP76" s="314"/>
      <c r="IQ76" s="54"/>
    </row>
    <row r="77" spans="1:251" x14ac:dyDescent="0.3">
      <c r="A77" s="28"/>
      <c r="B77" s="36"/>
      <c r="C77" s="45"/>
      <c r="D77" s="28"/>
      <c r="E77" s="36"/>
      <c r="F77" s="90"/>
      <c r="G77" s="104"/>
      <c r="H77" s="184" t="s">
        <v>46</v>
      </c>
      <c r="I77" s="117">
        <v>10</v>
      </c>
      <c r="J77" s="118">
        <f>$H$23</f>
        <v>210</v>
      </c>
      <c r="K77" s="119">
        <f>J77*I77</f>
        <v>2100</v>
      </c>
      <c r="M77" s="184" t="s">
        <v>46</v>
      </c>
      <c r="N77" s="117">
        <v>10</v>
      </c>
      <c r="O77" s="118">
        <f>$H$23</f>
        <v>210</v>
      </c>
      <c r="P77" s="119">
        <f>O77*N77</f>
        <v>2100</v>
      </c>
      <c r="R77" s="184" t="s">
        <v>46</v>
      </c>
      <c r="S77" s="117">
        <v>10</v>
      </c>
      <c r="T77" s="118">
        <f>$H$23</f>
        <v>210</v>
      </c>
      <c r="U77" s="119">
        <f>T77*S77</f>
        <v>2100</v>
      </c>
      <c r="W77" s="184" t="s">
        <v>46</v>
      </c>
      <c r="X77" s="117">
        <v>10</v>
      </c>
      <c r="Y77" s="118">
        <f>$H$23</f>
        <v>210</v>
      </c>
      <c r="Z77" s="119">
        <f>Y77*X77</f>
        <v>2100</v>
      </c>
      <c r="AB77" s="184" t="s">
        <v>46</v>
      </c>
      <c r="AC77" s="117">
        <v>10</v>
      </c>
      <c r="AD77" s="118">
        <f>$H$23</f>
        <v>210</v>
      </c>
      <c r="AE77" s="119">
        <f>AD77*AC77</f>
        <v>2100</v>
      </c>
      <c r="AG77" s="184" t="s">
        <v>46</v>
      </c>
      <c r="AH77" s="117">
        <v>9</v>
      </c>
      <c r="AI77" s="118">
        <f>$H$23</f>
        <v>210</v>
      </c>
      <c r="AJ77" s="119">
        <f>AI77*AH77</f>
        <v>1890</v>
      </c>
      <c r="AL77" s="184" t="s">
        <v>46</v>
      </c>
      <c r="AM77" s="117">
        <v>9</v>
      </c>
      <c r="AN77" s="118">
        <f>$H$23</f>
        <v>210</v>
      </c>
      <c r="AO77" s="119">
        <f>AN77*AM77</f>
        <v>1890</v>
      </c>
      <c r="AQ77" s="184" t="s">
        <v>46</v>
      </c>
      <c r="AR77" s="117">
        <v>9</v>
      </c>
      <c r="AS77" s="118">
        <f>$H$23</f>
        <v>210</v>
      </c>
      <c r="AT77" s="119">
        <f>AS77*AR77</f>
        <v>1890</v>
      </c>
      <c r="AV77" s="184" t="s">
        <v>46</v>
      </c>
      <c r="AW77" s="117">
        <v>9</v>
      </c>
      <c r="AX77" s="118">
        <f>$H$23</f>
        <v>210</v>
      </c>
      <c r="AY77" s="119">
        <f>AX77*AW77</f>
        <v>1890</v>
      </c>
      <c r="BA77" s="84"/>
      <c r="BB77" s="84"/>
      <c r="BC77" s="84"/>
      <c r="BD77" s="88"/>
      <c r="BE77" s="84"/>
      <c r="BF77" s="84"/>
      <c r="BG77" s="84"/>
      <c r="BH77" s="84"/>
      <c r="BI77" s="84"/>
      <c r="BO77" s="2"/>
      <c r="BP77" s="4"/>
      <c r="BQ77" s="55"/>
      <c r="BR77" s="2"/>
      <c r="BS77" s="4"/>
      <c r="BT77" s="55"/>
      <c r="BV77" s="5"/>
      <c r="BW77" s="2"/>
      <c r="BX77" s="4"/>
      <c r="BY77" s="55"/>
      <c r="BZ77" s="2"/>
      <c r="CA77" s="4"/>
      <c r="CB77" s="55"/>
      <c r="CC77" s="2"/>
      <c r="CD77" s="4"/>
      <c r="CE77" s="55"/>
      <c r="CF77" s="2"/>
      <c r="CG77" s="4"/>
      <c r="CH77" s="55"/>
      <c r="CI77" s="2"/>
      <c r="CJ77" s="4"/>
      <c r="CK77" s="55"/>
      <c r="CM77" s="5"/>
      <c r="CN77" s="2"/>
      <c r="CO77" s="4"/>
      <c r="CP77" s="55"/>
      <c r="CQ77" s="2"/>
      <c r="CR77" s="4"/>
      <c r="CS77" s="55"/>
      <c r="CT77" s="2"/>
      <c r="CU77" s="4"/>
      <c r="CV77" s="55"/>
      <c r="CW77" s="2"/>
      <c r="CX77" s="4"/>
      <c r="CY77" s="55"/>
      <c r="CZ77" s="2"/>
      <c r="DA77" s="4"/>
      <c r="DB77" s="55"/>
      <c r="DD77" s="5"/>
      <c r="DE77" s="2"/>
      <c r="DF77" s="4"/>
      <c r="DG77" s="55"/>
      <c r="DH77" s="2"/>
      <c r="DI77" s="4"/>
      <c r="DJ77" s="55"/>
      <c r="DK77" s="2"/>
      <c r="DL77" s="4"/>
      <c r="DM77" s="55"/>
      <c r="DP77" s="54"/>
      <c r="DR77" s="54"/>
      <c r="DS77" s="54"/>
      <c r="DT77" s="54"/>
      <c r="DU77" s="54"/>
      <c r="DV77" s="54"/>
      <c r="DW77"/>
      <c r="DX77"/>
      <c r="DY77"/>
      <c r="DZ77"/>
      <c r="EA77"/>
      <c r="EH77" s="28"/>
      <c r="EI77" s="36"/>
      <c r="EJ77" s="28"/>
      <c r="ID77" s="3"/>
      <c r="IE77" s="3"/>
      <c r="IF77" s="3"/>
      <c r="IG77" s="3"/>
      <c r="IH77" s="3"/>
      <c r="II77" s="5"/>
      <c r="IJ77" s="2"/>
      <c r="IK77" s="4"/>
      <c r="IL77" s="55"/>
      <c r="IM77" s="3"/>
      <c r="IN77" s="3"/>
      <c r="IO77" s="3"/>
      <c r="IP77" s="3"/>
      <c r="IQ77" s="54"/>
    </row>
    <row r="78" spans="1:251" x14ac:dyDescent="0.3">
      <c r="A78" s="28"/>
      <c r="B78" s="36"/>
      <c r="C78" s="36"/>
      <c r="D78" s="28"/>
      <c r="E78" s="36"/>
      <c r="F78" s="103"/>
      <c r="G78" s="104"/>
      <c r="H78" s="183"/>
      <c r="I78" s="108"/>
      <c r="J78" s="106"/>
      <c r="K78" s="107"/>
      <c r="M78" s="183"/>
      <c r="N78" s="108"/>
      <c r="O78" s="106"/>
      <c r="P78" s="107"/>
      <c r="R78" s="183"/>
      <c r="S78" s="108"/>
      <c r="T78" s="106"/>
      <c r="U78" s="107"/>
      <c r="W78" s="183"/>
      <c r="X78" s="108"/>
      <c r="Y78" s="106"/>
      <c r="Z78" s="107"/>
      <c r="AB78" s="183"/>
      <c r="AC78" s="108"/>
      <c r="AD78" s="106"/>
      <c r="AE78" s="107"/>
      <c r="AG78" s="183"/>
      <c r="AH78" s="108"/>
      <c r="AI78" s="106"/>
      <c r="AJ78" s="107"/>
      <c r="AL78" s="183"/>
      <c r="AM78" s="108"/>
      <c r="AN78" s="106"/>
      <c r="AO78" s="107"/>
      <c r="AQ78" s="183"/>
      <c r="AR78" s="108"/>
      <c r="AS78" s="106"/>
      <c r="AT78" s="107"/>
      <c r="AV78" s="183"/>
      <c r="AW78" s="108"/>
      <c r="AX78" s="106"/>
      <c r="AY78" s="107"/>
      <c r="BA78" s="84"/>
      <c r="BB78" s="84"/>
      <c r="BC78" s="84"/>
      <c r="BD78" s="88"/>
      <c r="BE78" s="84"/>
      <c r="BF78" s="84"/>
      <c r="BG78" s="84"/>
      <c r="BH78" s="84"/>
      <c r="BI78" s="84"/>
      <c r="BO78" s="2"/>
      <c r="BP78" s="4"/>
      <c r="BQ78" s="55"/>
      <c r="BR78" s="2"/>
      <c r="BS78" s="4"/>
      <c r="BT78" s="55"/>
      <c r="BV78" s="5"/>
      <c r="BW78" s="2"/>
      <c r="BX78" s="4"/>
      <c r="BY78" s="55"/>
      <c r="BZ78" s="2"/>
      <c r="CA78" s="4"/>
      <c r="CB78" s="55"/>
      <c r="CC78" s="2"/>
      <c r="CD78" s="4"/>
      <c r="CE78" s="55"/>
      <c r="CF78" s="2"/>
      <c r="CG78" s="4"/>
      <c r="CH78" s="55"/>
      <c r="CI78" s="2"/>
      <c r="CJ78" s="4"/>
      <c r="CK78" s="55"/>
      <c r="CM78" s="5"/>
      <c r="CN78" s="2"/>
      <c r="CO78" s="4"/>
      <c r="CP78" s="55"/>
      <c r="CQ78" s="2"/>
      <c r="CR78" s="4"/>
      <c r="CS78" s="55"/>
      <c r="CT78" s="2"/>
      <c r="CU78" s="4"/>
      <c r="CV78" s="55"/>
      <c r="CW78" s="2"/>
      <c r="CX78" s="4"/>
      <c r="CY78" s="55"/>
      <c r="CZ78" s="2"/>
      <c r="DA78" s="4"/>
      <c r="DB78" s="55"/>
      <c r="DD78" s="5"/>
      <c r="DE78" s="2"/>
      <c r="DF78" s="4"/>
      <c r="DG78" s="55"/>
      <c r="DH78" s="2"/>
      <c r="DI78" s="4"/>
      <c r="DJ78" s="55"/>
      <c r="DK78" s="2"/>
      <c r="DL78" s="4"/>
      <c r="DM78" s="55"/>
      <c r="DP78" s="54"/>
      <c r="DR78" s="54"/>
      <c r="DS78" s="54"/>
      <c r="DT78" s="54"/>
      <c r="DV78" s="54"/>
      <c r="DW78"/>
      <c r="DX78"/>
      <c r="DY78"/>
      <c r="DZ78"/>
      <c r="EA78"/>
      <c r="EH78" s="28"/>
      <c r="EI78" s="36"/>
      <c r="EJ78" s="28"/>
      <c r="ID78" s="3"/>
      <c r="IE78" s="3"/>
      <c r="IF78" s="3"/>
      <c r="IG78" s="3"/>
      <c r="IH78" s="3"/>
      <c r="II78" s="5"/>
      <c r="IJ78" s="2"/>
      <c r="IK78" s="4"/>
      <c r="IL78" s="55"/>
      <c r="IM78" s="3"/>
      <c r="IN78" s="3"/>
      <c r="IO78" s="3"/>
      <c r="IP78" s="314"/>
      <c r="IQ78" s="54"/>
    </row>
    <row r="79" spans="1:251" x14ac:dyDescent="0.3">
      <c r="A79" s="28"/>
      <c r="B79" s="36"/>
      <c r="C79" s="45"/>
      <c r="D79" s="28"/>
      <c r="E79" s="36"/>
      <c r="F79" s="90"/>
      <c r="G79" s="104"/>
      <c r="H79" s="94" t="s">
        <v>47</v>
      </c>
      <c r="I79" s="111"/>
      <c r="J79" s="112"/>
      <c r="K79" s="124">
        <f>SUM(K71:K78)</f>
        <v>5531.4943999999996</v>
      </c>
      <c r="M79" s="94" t="s">
        <v>47</v>
      </c>
      <c r="N79" s="111"/>
      <c r="O79" s="112"/>
      <c r="P79" s="124">
        <f>SUM(P71:P78)</f>
        <v>5437.7983999999997</v>
      </c>
      <c r="R79" s="94" t="s">
        <v>47</v>
      </c>
      <c r="S79" s="111"/>
      <c r="T79" s="112"/>
      <c r="U79" s="124">
        <f>SUM(U71:U78)</f>
        <v>5785.0367999999999</v>
      </c>
      <c r="W79" s="94" t="s">
        <v>47</v>
      </c>
      <c r="X79" s="111"/>
      <c r="Y79" s="112"/>
      <c r="Z79" s="124">
        <f>SUM(Z71:Z78)</f>
        <v>5512.1408000000001</v>
      </c>
      <c r="AB79" s="94" t="s">
        <v>47</v>
      </c>
      <c r="AC79" s="111"/>
      <c r="AD79" s="112"/>
      <c r="AE79" s="124">
        <f>SUM(AE71:AE78)</f>
        <v>5409.1264000000001</v>
      </c>
      <c r="AG79" s="94" t="s">
        <v>47</v>
      </c>
      <c r="AH79" s="111"/>
      <c r="AI79" s="112"/>
      <c r="AJ79" s="124">
        <f>SUM(AJ71:AJ78)</f>
        <v>4811.7421333333332</v>
      </c>
      <c r="AL79" s="94" t="s">
        <v>47</v>
      </c>
      <c r="AM79" s="111"/>
      <c r="AN79" s="112"/>
      <c r="AO79" s="124">
        <f>SUM(AO71:AO78)</f>
        <v>4811.7421333333332</v>
      </c>
      <c r="AQ79" s="94" t="s">
        <v>47</v>
      </c>
      <c r="AR79" s="111"/>
      <c r="AS79" s="112"/>
      <c r="AT79" s="124">
        <f>SUM(AT71:AT78)</f>
        <v>5332.391333333333</v>
      </c>
      <c r="AV79" s="94" t="s">
        <v>47</v>
      </c>
      <c r="AW79" s="111"/>
      <c r="AX79" s="112"/>
      <c r="AY79" s="124">
        <f>SUM(AY71:AY78)</f>
        <v>4651.5189333333328</v>
      </c>
      <c r="BA79" s="84"/>
      <c r="BB79" s="84"/>
      <c r="BC79" s="84"/>
      <c r="BD79" s="88"/>
      <c r="BE79" s="84"/>
      <c r="BF79" s="84"/>
      <c r="BG79" s="84"/>
      <c r="BH79" s="84"/>
      <c r="BI79" s="84"/>
      <c r="BO79" s="2"/>
      <c r="BP79" s="4"/>
      <c r="BQ79" s="49"/>
      <c r="BR79" s="2"/>
      <c r="BS79" s="4"/>
      <c r="BT79" s="49"/>
      <c r="BV79" s="5"/>
      <c r="BW79" s="2"/>
      <c r="BX79" s="4"/>
      <c r="BY79" s="49"/>
      <c r="BZ79" s="2"/>
      <c r="CA79" s="4"/>
      <c r="CB79" s="49"/>
      <c r="CC79" s="2"/>
      <c r="CD79" s="4"/>
      <c r="CE79" s="49"/>
      <c r="CF79" s="2"/>
      <c r="CG79" s="4"/>
      <c r="CH79" s="49"/>
      <c r="CI79" s="2"/>
      <c r="CJ79" s="4"/>
      <c r="CK79" s="49"/>
      <c r="CM79" s="5"/>
      <c r="CN79" s="2"/>
      <c r="CO79" s="4"/>
      <c r="CP79" s="49"/>
      <c r="CQ79" s="2"/>
      <c r="CR79" s="4"/>
      <c r="CS79" s="49"/>
      <c r="CT79" s="2"/>
      <c r="CU79" s="4"/>
      <c r="CV79" s="49"/>
      <c r="CW79" s="2"/>
      <c r="CX79" s="4"/>
      <c r="CY79" s="49"/>
      <c r="CZ79" s="2"/>
      <c r="DA79" s="4"/>
      <c r="DB79" s="49"/>
      <c r="DD79" s="5"/>
      <c r="DE79" s="2"/>
      <c r="DF79" s="4"/>
      <c r="DG79" s="49"/>
      <c r="DH79" s="2"/>
      <c r="DI79" s="4"/>
      <c r="DJ79" s="49"/>
      <c r="DK79" s="2"/>
      <c r="DL79" s="4"/>
      <c r="DM79" s="49"/>
      <c r="DP79" s="54"/>
      <c r="DR79" s="54"/>
      <c r="DS79" s="54"/>
      <c r="DT79" s="54"/>
      <c r="DV79" s="54"/>
      <c r="DW79"/>
      <c r="DX79"/>
      <c r="DY79"/>
      <c r="DZ79"/>
      <c r="EA79"/>
      <c r="EH79" s="28"/>
      <c r="EI79" s="36"/>
      <c r="EJ79" s="28"/>
      <c r="ID79" s="3"/>
      <c r="IE79" s="3"/>
      <c r="IF79" s="3"/>
      <c r="IG79" s="3"/>
      <c r="IH79" s="3"/>
      <c r="II79" s="61"/>
      <c r="IJ79" s="2"/>
      <c r="IK79" s="4"/>
      <c r="IL79" s="55"/>
      <c r="IM79" s="3"/>
      <c r="IN79" s="3"/>
      <c r="IO79" s="3"/>
      <c r="IP79" s="3"/>
      <c r="IQ79" s="3"/>
    </row>
    <row r="80" spans="1:251" ht="15.5" x14ac:dyDescent="0.35">
      <c r="A80" s="28"/>
      <c r="B80" s="36"/>
      <c r="C80" s="44"/>
      <c r="D80" s="28"/>
      <c r="E80" s="36"/>
      <c r="F80" s="90"/>
      <c r="G80" s="104"/>
      <c r="H80" s="187"/>
      <c r="I80" s="126"/>
      <c r="J80" s="127"/>
      <c r="K80" s="128"/>
      <c r="M80" s="187"/>
      <c r="N80" s="126"/>
      <c r="O80" s="127"/>
      <c r="P80" s="128"/>
      <c r="R80" s="187"/>
      <c r="S80" s="126"/>
      <c r="T80" s="127"/>
      <c r="U80" s="128"/>
      <c r="W80" s="187"/>
      <c r="X80" s="126"/>
      <c r="Y80" s="127"/>
      <c r="Z80" s="128"/>
      <c r="AB80" s="187"/>
      <c r="AC80" s="126"/>
      <c r="AD80" s="127"/>
      <c r="AE80" s="128"/>
      <c r="AG80" s="187"/>
      <c r="AH80" s="126"/>
      <c r="AI80" s="127"/>
      <c r="AJ80" s="128"/>
      <c r="AL80" s="187"/>
      <c r="AM80" s="126"/>
      <c r="AN80" s="127"/>
      <c r="AO80" s="128"/>
      <c r="AQ80" s="187"/>
      <c r="AR80" s="126"/>
      <c r="AS80" s="127"/>
      <c r="AT80" s="128"/>
      <c r="AV80" s="187"/>
      <c r="AW80" s="126"/>
      <c r="AX80" s="127"/>
      <c r="AY80" s="128"/>
      <c r="BA80" s="84"/>
      <c r="BB80" s="84"/>
      <c r="BC80" s="84"/>
      <c r="BD80" s="88"/>
      <c r="BE80" s="84"/>
      <c r="BF80" s="84"/>
      <c r="BG80" s="84"/>
      <c r="BH80" s="84"/>
      <c r="BI80" s="84"/>
      <c r="BO80" s="65"/>
      <c r="BP80" s="66"/>
      <c r="BQ80" s="66"/>
      <c r="BR80" s="65"/>
      <c r="BS80" s="66"/>
      <c r="BT80" s="66"/>
      <c r="BV80" s="47"/>
      <c r="BW80" s="65"/>
      <c r="BX80" s="66"/>
      <c r="BY80" s="66"/>
      <c r="BZ80" s="65"/>
      <c r="CA80" s="66"/>
      <c r="CB80" s="66"/>
      <c r="CC80" s="65"/>
      <c r="CD80" s="66"/>
      <c r="CE80" s="66"/>
      <c r="CF80" s="65"/>
      <c r="CG80" s="66"/>
      <c r="CH80" s="66"/>
      <c r="CI80" s="65"/>
      <c r="CJ80" s="66"/>
      <c r="CK80" s="66"/>
      <c r="CM80" s="47"/>
      <c r="CN80" s="65"/>
      <c r="CO80" s="66"/>
      <c r="CP80" s="66"/>
      <c r="CQ80" s="65"/>
      <c r="CR80" s="66"/>
      <c r="CS80" s="66"/>
      <c r="CT80" s="65"/>
      <c r="CU80" s="66"/>
      <c r="CV80" s="66"/>
      <c r="CW80" s="65"/>
      <c r="CX80" s="66"/>
      <c r="CY80" s="66"/>
      <c r="CZ80" s="65"/>
      <c r="DA80" s="66"/>
      <c r="DB80" s="66"/>
      <c r="DD80" s="47"/>
      <c r="DE80" s="65"/>
      <c r="DF80" s="66"/>
      <c r="DG80" s="66"/>
      <c r="DH80" s="65"/>
      <c r="DI80" s="66"/>
      <c r="DJ80" s="66"/>
      <c r="DK80" s="65"/>
      <c r="DL80" s="66"/>
      <c r="DM80" s="66"/>
      <c r="DP80" s="54"/>
      <c r="DR80" s="54"/>
      <c r="DS80" s="54"/>
      <c r="DT80" s="54"/>
      <c r="DW80"/>
      <c r="DX80"/>
      <c r="DY80"/>
      <c r="DZ80"/>
      <c r="EA80"/>
      <c r="EH80" s="28"/>
      <c r="EI80" s="36"/>
      <c r="EJ80" s="28"/>
      <c r="ID80" s="3"/>
      <c r="IE80" s="3"/>
      <c r="IF80" s="3"/>
      <c r="IG80" s="3"/>
      <c r="IH80" s="3"/>
      <c r="II80" s="5"/>
      <c r="IJ80" s="2"/>
      <c r="IK80" s="4"/>
      <c r="IL80" s="55"/>
      <c r="IM80" s="3"/>
      <c r="IN80" s="3"/>
      <c r="IO80" s="3"/>
      <c r="IP80" s="314"/>
      <c r="IQ80" s="54"/>
    </row>
    <row r="81" spans="1:251" ht="15.5" thickBot="1" x14ac:dyDescent="0.35">
      <c r="A81" s="28"/>
      <c r="B81" s="36"/>
      <c r="C81" s="45"/>
      <c r="D81" s="28"/>
      <c r="E81" s="36"/>
      <c r="F81" s="90"/>
      <c r="G81" s="104"/>
      <c r="H81" s="187" t="s">
        <v>48</v>
      </c>
      <c r="I81" s="125"/>
      <c r="J81" s="130"/>
      <c r="K81" s="206">
        <f>K53-K71</f>
        <v>-1951.8500000000001</v>
      </c>
      <c r="M81" s="187" t="s">
        <v>48</v>
      </c>
      <c r="N81" s="125"/>
      <c r="O81" s="130"/>
      <c r="P81" s="131">
        <f>P53-P71</f>
        <v>-1860.3500000000001</v>
      </c>
      <c r="R81" s="187" t="s">
        <v>48</v>
      </c>
      <c r="S81" s="125"/>
      <c r="T81" s="130"/>
      <c r="U81" s="131">
        <f>U53-U71</f>
        <v>-2199.4499999999998</v>
      </c>
      <c r="W81" s="187" t="s">
        <v>48</v>
      </c>
      <c r="X81" s="125"/>
      <c r="Y81" s="130"/>
      <c r="Z81" s="131">
        <f>Z53-Z71</f>
        <v>-1932.95</v>
      </c>
      <c r="AB81" s="187" t="s">
        <v>48</v>
      </c>
      <c r="AC81" s="125"/>
      <c r="AD81" s="130"/>
      <c r="AE81" s="131">
        <f>AE53-AE71</f>
        <v>-1832.3500000000001</v>
      </c>
      <c r="AG81" s="187" t="s">
        <v>48</v>
      </c>
      <c r="AH81" s="125"/>
      <c r="AI81" s="130"/>
      <c r="AJ81" s="131">
        <f>AJ53-AJ71</f>
        <v>-1495.9666666666667</v>
      </c>
      <c r="AL81" s="187" t="s">
        <v>48</v>
      </c>
      <c r="AM81" s="125"/>
      <c r="AN81" s="130"/>
      <c r="AO81" s="131">
        <f>AO53-AO71</f>
        <v>-1495.9666666666667</v>
      </c>
      <c r="AQ81" s="187" t="s">
        <v>48</v>
      </c>
      <c r="AR81" s="125"/>
      <c r="AS81" s="130"/>
      <c r="AT81" s="131">
        <f>AT53-AT71</f>
        <v>-2008.4166666666667</v>
      </c>
      <c r="AV81" s="187" t="s">
        <v>48</v>
      </c>
      <c r="AW81" s="125"/>
      <c r="AX81" s="130"/>
      <c r="AY81" s="131">
        <f>AY53-AY71</f>
        <v>-1338.2666666666667</v>
      </c>
      <c r="BA81" s="84"/>
      <c r="BB81" s="84"/>
      <c r="BC81" s="84"/>
      <c r="BD81" s="88"/>
      <c r="BE81" s="84"/>
      <c r="BF81" s="84"/>
      <c r="BG81" s="84"/>
      <c r="BH81" s="84"/>
      <c r="BI81" s="84"/>
      <c r="BO81" s="47"/>
      <c r="BP81" s="48"/>
      <c r="BQ81" s="46"/>
      <c r="BR81" s="47"/>
      <c r="BS81" s="48"/>
      <c r="BT81" s="46"/>
      <c r="BV81" s="47"/>
      <c r="BW81" s="47"/>
      <c r="BX81" s="48"/>
      <c r="BY81" s="46"/>
      <c r="BZ81" s="47"/>
      <c r="CA81" s="48"/>
      <c r="CB81" s="46"/>
      <c r="CC81" s="47"/>
      <c r="CD81" s="48"/>
      <c r="CE81" s="46"/>
      <c r="CF81" s="47"/>
      <c r="CG81" s="48"/>
      <c r="CH81" s="46"/>
      <c r="CI81" s="47"/>
      <c r="CJ81" s="48"/>
      <c r="CK81" s="46"/>
      <c r="CM81" s="47"/>
      <c r="CN81" s="47"/>
      <c r="CO81" s="48"/>
      <c r="CP81" s="46"/>
      <c r="CQ81" s="47"/>
      <c r="CR81" s="48"/>
      <c r="CS81" s="46"/>
      <c r="CT81" s="47"/>
      <c r="CU81" s="48"/>
      <c r="CV81" s="46"/>
      <c r="CW81" s="47"/>
      <c r="CX81" s="48"/>
      <c r="CY81" s="46"/>
      <c r="CZ81" s="47"/>
      <c r="DA81" s="48"/>
      <c r="DB81" s="46"/>
      <c r="DD81" s="47"/>
      <c r="DE81" s="47"/>
      <c r="DF81" s="48"/>
      <c r="DG81" s="46"/>
      <c r="DH81" s="47"/>
      <c r="DI81" s="48"/>
      <c r="DJ81" s="46"/>
      <c r="DK81" s="47"/>
      <c r="DL81" s="48"/>
      <c r="DM81" s="46"/>
      <c r="DP81" s="54"/>
      <c r="DR81" s="54"/>
      <c r="DS81" s="54"/>
      <c r="DT81" s="54"/>
      <c r="DW81"/>
      <c r="DX81"/>
      <c r="DY81"/>
      <c r="DZ81"/>
      <c r="EA81"/>
      <c r="EH81" s="28"/>
      <c r="EI81" s="36"/>
      <c r="EJ81" s="28"/>
      <c r="ID81" s="3"/>
      <c r="IE81" s="3"/>
      <c r="IF81" s="3"/>
      <c r="IG81" s="3"/>
      <c r="IH81" s="3"/>
      <c r="II81" s="5"/>
      <c r="IJ81" s="2"/>
      <c r="IK81" s="4"/>
      <c r="IL81" s="55"/>
      <c r="IM81" s="3"/>
      <c r="IN81" s="3"/>
      <c r="IO81" s="3"/>
      <c r="IP81" s="3"/>
      <c r="IQ81" s="3"/>
    </row>
    <row r="82" spans="1:251" s="157" customFormat="1" ht="18.5" thickBot="1" x14ac:dyDescent="0.45">
      <c r="A82" s="149"/>
      <c r="B82" s="150"/>
      <c r="C82" s="151"/>
      <c r="D82" s="149"/>
      <c r="E82" s="150"/>
      <c r="F82" s="152"/>
      <c r="G82" s="153"/>
      <c r="H82" s="160" t="s">
        <v>18</v>
      </c>
      <c r="I82" s="158"/>
      <c r="J82" s="159"/>
      <c r="K82" s="208">
        <f>K53-K79</f>
        <v>-5531.4943999999996</v>
      </c>
      <c r="L82" s="154"/>
      <c r="M82" s="160" t="s">
        <v>18</v>
      </c>
      <c r="N82" s="158"/>
      <c r="O82" s="159"/>
      <c r="P82" s="208">
        <f>P53-P79</f>
        <v>-5437.7983999999997</v>
      </c>
      <c r="Q82" s="154"/>
      <c r="R82" s="160" t="s">
        <v>18</v>
      </c>
      <c r="S82" s="158"/>
      <c r="T82" s="159"/>
      <c r="U82" s="208">
        <f>U53-U79</f>
        <v>-5785.0367999999999</v>
      </c>
      <c r="V82" s="154"/>
      <c r="W82" s="160" t="s">
        <v>18</v>
      </c>
      <c r="X82" s="158"/>
      <c r="Y82" s="159"/>
      <c r="Z82" s="208">
        <f>Z53-Z79</f>
        <v>-5512.1408000000001</v>
      </c>
      <c r="AA82" s="154"/>
      <c r="AB82" s="160" t="s">
        <v>18</v>
      </c>
      <c r="AC82" s="158"/>
      <c r="AD82" s="159"/>
      <c r="AE82" s="208">
        <f>AE53-AE79</f>
        <v>-5409.1264000000001</v>
      </c>
      <c r="AF82" s="154"/>
      <c r="AG82" s="160" t="s">
        <v>18</v>
      </c>
      <c r="AH82" s="158"/>
      <c r="AI82" s="159"/>
      <c r="AJ82" s="208">
        <f>AJ53-AJ79</f>
        <v>-4811.7421333333332</v>
      </c>
      <c r="AK82" s="154"/>
      <c r="AL82" s="160" t="s">
        <v>18</v>
      </c>
      <c r="AM82" s="158"/>
      <c r="AN82" s="159"/>
      <c r="AO82" s="208">
        <f>AO53-AO79</f>
        <v>-4811.7421333333332</v>
      </c>
      <c r="AP82" s="154"/>
      <c r="AQ82" s="160" t="s">
        <v>18</v>
      </c>
      <c r="AR82" s="158"/>
      <c r="AS82" s="159"/>
      <c r="AT82" s="208">
        <f>AT53-AT79</f>
        <v>-5332.391333333333</v>
      </c>
      <c r="AU82" s="154"/>
      <c r="AV82" s="160" t="s">
        <v>18</v>
      </c>
      <c r="AW82" s="158"/>
      <c r="AX82" s="159"/>
      <c r="AY82" s="208">
        <f>AY53-AY79</f>
        <v>-4651.5189333333328</v>
      </c>
      <c r="AZ82" s="84"/>
      <c r="BA82" s="84"/>
      <c r="BB82" s="84"/>
      <c r="BC82" s="84"/>
      <c r="BD82" s="201"/>
      <c r="BE82" s="84"/>
      <c r="BF82" s="84"/>
      <c r="BG82" s="84"/>
      <c r="BH82" s="84"/>
      <c r="BI82" s="84"/>
      <c r="BJ82"/>
      <c r="BK82"/>
      <c r="BL82"/>
      <c r="BM82"/>
      <c r="BN82"/>
      <c r="BO82" s="163"/>
      <c r="BP82" s="161"/>
      <c r="BQ82" s="162"/>
      <c r="BR82" s="163"/>
      <c r="BS82" s="161"/>
      <c r="BT82" s="162"/>
      <c r="BU82" s="155"/>
      <c r="BV82" s="163"/>
      <c r="BW82" s="163"/>
      <c r="BX82" s="161"/>
      <c r="BY82" s="162"/>
      <c r="BZ82" s="163"/>
      <c r="CA82" s="161"/>
      <c r="CB82" s="162"/>
      <c r="CC82" s="163"/>
      <c r="CD82" s="161"/>
      <c r="CE82" s="162"/>
      <c r="CF82" s="163"/>
      <c r="CG82" s="161"/>
      <c r="CH82" s="162"/>
      <c r="CI82" s="163"/>
      <c r="CJ82" s="161"/>
      <c r="CK82" s="162"/>
      <c r="CL82" s="155"/>
      <c r="CM82" s="163"/>
      <c r="CN82" s="163"/>
      <c r="CO82" s="161"/>
      <c r="CP82" s="162"/>
      <c r="CQ82" s="163"/>
      <c r="CR82" s="161"/>
      <c r="CS82" s="162"/>
      <c r="CT82" s="163"/>
      <c r="CU82" s="161"/>
      <c r="CV82" s="162"/>
      <c r="CW82" s="163"/>
      <c r="CX82" s="161"/>
      <c r="CY82" s="162"/>
      <c r="CZ82" s="163"/>
      <c r="DA82" s="161"/>
      <c r="DB82" s="162"/>
      <c r="DC82" s="155"/>
      <c r="DD82" s="163"/>
      <c r="DE82" s="163"/>
      <c r="DF82" s="161"/>
      <c r="DG82" s="162"/>
      <c r="DH82" s="163"/>
      <c r="DI82" s="161"/>
      <c r="DJ82" s="162"/>
      <c r="DK82" s="163"/>
      <c r="DL82" s="161"/>
      <c r="DM82" s="162"/>
      <c r="DN82" s="155"/>
      <c r="DO82" s="155"/>
      <c r="DP82" s="156"/>
      <c r="DQ82" s="155"/>
      <c r="DR82" s="156"/>
      <c r="DS82" s="156"/>
      <c r="DT82" s="156"/>
      <c r="DU82" s="155"/>
      <c r="DV82" s="155"/>
      <c r="EH82" s="149"/>
      <c r="EI82" s="150"/>
      <c r="EJ82" s="149"/>
      <c r="ID82" s="155"/>
      <c r="IE82" s="155"/>
      <c r="IF82" s="155"/>
      <c r="IG82" s="155"/>
      <c r="IH82" s="155"/>
      <c r="II82" s="315"/>
      <c r="IJ82" s="315"/>
      <c r="IK82" s="316"/>
      <c r="IL82" s="317"/>
      <c r="IM82" s="155"/>
      <c r="IN82" s="155"/>
      <c r="IO82" s="155"/>
      <c r="IP82" s="318"/>
      <c r="IQ82" s="156"/>
    </row>
    <row r="83" spans="1:251" ht="8.25" customHeight="1" thickBot="1" x14ac:dyDescent="0.4">
      <c r="A83" s="28"/>
      <c r="B83" s="36"/>
      <c r="C83" s="45"/>
      <c r="D83" s="28"/>
      <c r="E83" s="36"/>
      <c r="F83" s="90"/>
      <c r="G83" s="104"/>
      <c r="H83" s="188"/>
      <c r="I83" s="132"/>
      <c r="J83" s="133"/>
      <c r="K83" s="207"/>
      <c r="M83" s="188"/>
      <c r="N83" s="132"/>
      <c r="O83" s="133"/>
      <c r="P83" s="134"/>
      <c r="R83" s="188"/>
      <c r="S83" s="132"/>
      <c r="T83" s="133"/>
      <c r="U83" s="134"/>
      <c r="W83" s="188"/>
      <c r="X83" s="132"/>
      <c r="Y83" s="133"/>
      <c r="Z83" s="134"/>
      <c r="AB83" s="188"/>
      <c r="AC83" s="132"/>
      <c r="AD83" s="133"/>
      <c r="AE83" s="134"/>
      <c r="AG83" s="188"/>
      <c r="AH83" s="132"/>
      <c r="AI83" s="133"/>
      <c r="AJ83" s="134"/>
      <c r="AL83" s="188"/>
      <c r="AM83" s="132"/>
      <c r="AN83" s="133"/>
      <c r="AO83" s="134"/>
      <c r="AQ83" s="188"/>
      <c r="AR83" s="132"/>
      <c r="AS83" s="133"/>
      <c r="AT83" s="134"/>
      <c r="AV83" s="188"/>
      <c r="AW83" s="132"/>
      <c r="AX83" s="133"/>
      <c r="AY83" s="134"/>
      <c r="BA83" s="84"/>
      <c r="BB83" s="84"/>
      <c r="BC83" s="84"/>
      <c r="BD83" s="88"/>
      <c r="BE83" s="84"/>
      <c r="BF83" s="84"/>
      <c r="BG83" s="84"/>
      <c r="BH83" s="84"/>
      <c r="BI83" s="84"/>
      <c r="BO83" s="65"/>
      <c r="BP83" s="66"/>
      <c r="BQ83" s="66"/>
      <c r="BR83" s="65"/>
      <c r="BS83" s="66"/>
      <c r="BT83" s="66"/>
      <c r="BV83" s="47"/>
      <c r="BW83" s="65"/>
      <c r="BX83" s="66"/>
      <c r="BY83" s="66"/>
      <c r="BZ83" s="65"/>
      <c r="CA83" s="66"/>
      <c r="CB83" s="66"/>
      <c r="CC83" s="65"/>
      <c r="CD83" s="66"/>
      <c r="CE83" s="66"/>
      <c r="CF83" s="65"/>
      <c r="CG83" s="66"/>
      <c r="CH83" s="66"/>
      <c r="CI83" s="65"/>
      <c r="CJ83" s="66"/>
      <c r="CK83" s="66"/>
      <c r="CM83" s="47"/>
      <c r="CN83" s="65"/>
      <c r="CO83" s="66"/>
      <c r="CP83" s="66"/>
      <c r="CQ83" s="65"/>
      <c r="CR83" s="66"/>
      <c r="CS83" s="66"/>
      <c r="CT83" s="65"/>
      <c r="CU83" s="66"/>
      <c r="CV83" s="66"/>
      <c r="CW83" s="65"/>
      <c r="CX83" s="66"/>
      <c r="CY83" s="66"/>
      <c r="CZ83" s="65"/>
      <c r="DA83" s="66"/>
      <c r="DB83" s="66"/>
      <c r="DD83" s="47"/>
      <c r="DE83" s="65"/>
      <c r="DF83" s="66"/>
      <c r="DG83" s="66"/>
      <c r="DH83" s="65"/>
      <c r="DI83" s="66"/>
      <c r="DJ83" s="66"/>
      <c r="DK83" s="65"/>
      <c r="DL83" s="66"/>
      <c r="DM83" s="66"/>
      <c r="DP83" s="54"/>
      <c r="DR83" s="54"/>
      <c r="DS83" s="54"/>
      <c r="DT83" s="54"/>
      <c r="DW83"/>
      <c r="DX83"/>
      <c r="DY83"/>
      <c r="DZ83"/>
      <c r="EA83"/>
      <c r="EH83" s="28"/>
      <c r="EI83" s="36"/>
      <c r="EJ83" s="28"/>
      <c r="ID83" s="3"/>
      <c r="IE83" s="3"/>
      <c r="IF83" s="3"/>
      <c r="IG83" s="3"/>
      <c r="IH83" s="3"/>
      <c r="II83" s="5"/>
      <c r="IJ83" s="2"/>
      <c r="IK83" s="4"/>
      <c r="IL83" s="55"/>
      <c r="IM83" s="3"/>
      <c r="IN83" s="3"/>
      <c r="IO83" s="3"/>
      <c r="IP83" s="314"/>
      <c r="IQ83" s="54"/>
    </row>
    <row r="84" spans="1:251" s="139" customFormat="1" ht="15" x14ac:dyDescent="0.3">
      <c r="A84" s="202"/>
      <c r="B84" s="203"/>
      <c r="C84" s="203"/>
      <c r="D84" s="202"/>
      <c r="E84" s="203"/>
      <c r="F84" s="135"/>
      <c r="G84" s="136"/>
      <c r="H84" s="129"/>
      <c r="I84" s="129"/>
      <c r="J84" s="137"/>
      <c r="K84" s="138"/>
      <c r="N84" s="129"/>
      <c r="O84" s="137"/>
      <c r="P84" s="138"/>
      <c r="S84" s="129"/>
      <c r="T84" s="137"/>
      <c r="U84" s="138"/>
      <c r="X84" s="129"/>
      <c r="Y84" s="137"/>
      <c r="Z84" s="138"/>
      <c r="AC84" s="129"/>
      <c r="AD84" s="137"/>
      <c r="AE84" s="138"/>
      <c r="AH84" s="129"/>
      <c r="AI84" s="137"/>
      <c r="AJ84" s="138"/>
      <c r="AM84" s="129"/>
      <c r="AN84" s="137"/>
      <c r="AO84" s="138"/>
      <c r="AR84" s="129"/>
      <c r="AS84" s="137"/>
      <c r="AT84" s="138"/>
      <c r="AW84" s="129"/>
      <c r="AX84" s="137"/>
      <c r="AY84" s="138"/>
      <c r="AZ84" s="84"/>
      <c r="BA84" s="84"/>
      <c r="BB84" s="84"/>
      <c r="BC84" s="84"/>
      <c r="BD84" s="88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129"/>
      <c r="BP84" s="137"/>
      <c r="BQ84" s="138"/>
      <c r="BR84" s="129"/>
      <c r="BS84" s="137"/>
      <c r="BT84" s="138"/>
      <c r="BU84" s="88"/>
      <c r="BV84" s="129"/>
      <c r="BW84" s="129"/>
      <c r="BX84" s="137"/>
      <c r="BY84" s="138"/>
      <c r="BZ84" s="129"/>
      <c r="CA84" s="137"/>
      <c r="CB84" s="138"/>
      <c r="CC84" s="129"/>
      <c r="CD84" s="137"/>
      <c r="CE84" s="138"/>
      <c r="CF84" s="129"/>
      <c r="CG84" s="137"/>
      <c r="CH84" s="138"/>
      <c r="CI84" s="129"/>
      <c r="CJ84" s="137"/>
      <c r="CK84" s="138"/>
      <c r="CL84" s="88"/>
      <c r="CM84" s="129"/>
      <c r="CN84" s="129"/>
      <c r="CO84" s="137"/>
      <c r="CP84" s="138"/>
      <c r="CQ84" s="129"/>
      <c r="CR84" s="137"/>
      <c r="CS84" s="138"/>
      <c r="CT84" s="129"/>
      <c r="CU84" s="137"/>
      <c r="CV84" s="138"/>
      <c r="CW84" s="129"/>
      <c r="CX84" s="137"/>
      <c r="CY84" s="138"/>
      <c r="CZ84" s="129"/>
      <c r="DA84" s="137"/>
      <c r="DB84" s="138"/>
      <c r="DC84" s="88"/>
      <c r="DD84" s="129"/>
      <c r="DE84" s="129"/>
      <c r="DF84" s="137"/>
      <c r="DG84" s="138"/>
      <c r="DH84" s="129"/>
      <c r="DI84" s="137"/>
      <c r="DJ84" s="138"/>
      <c r="DK84" s="129"/>
      <c r="DL84" s="137"/>
      <c r="DM84" s="13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202"/>
      <c r="EI84" s="203"/>
      <c r="EJ84" s="202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98"/>
      <c r="IJ84" s="109"/>
      <c r="IK84" s="86"/>
      <c r="IL84" s="182"/>
      <c r="IM84" s="88"/>
      <c r="IN84" s="88"/>
      <c r="IO84" s="88"/>
      <c r="IP84" s="202"/>
      <c r="IQ84" s="203"/>
    </row>
    <row r="85" spans="1:251" s="139" customFormat="1" ht="15" x14ac:dyDescent="0.3">
      <c r="G85" s="92"/>
      <c r="H85" s="129"/>
      <c r="I85" s="129"/>
      <c r="J85" s="137"/>
      <c r="K85" s="138"/>
      <c r="N85" s="129"/>
      <c r="O85" s="137"/>
      <c r="P85" s="138"/>
      <c r="S85" s="129"/>
      <c r="T85" s="137"/>
      <c r="U85" s="138"/>
      <c r="X85" s="129"/>
      <c r="Y85" s="137"/>
      <c r="Z85" s="138"/>
      <c r="AC85" s="129"/>
      <c r="AD85" s="137"/>
      <c r="AE85" s="138"/>
      <c r="AH85" s="129"/>
      <c r="AI85" s="137"/>
      <c r="AJ85" s="138"/>
      <c r="AM85" s="129"/>
      <c r="AN85" s="137"/>
      <c r="AO85" s="138"/>
      <c r="AR85" s="129"/>
      <c r="AS85" s="137"/>
      <c r="AT85" s="138"/>
      <c r="AW85" s="129"/>
      <c r="AX85" s="137"/>
      <c r="AY85" s="138"/>
      <c r="AZ85" s="84"/>
      <c r="BA85" s="84"/>
      <c r="BB85" s="84"/>
      <c r="BC85" s="84"/>
      <c r="BD85" s="88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129"/>
      <c r="BP85" s="137"/>
      <c r="BQ85" s="138"/>
      <c r="BR85" s="129"/>
      <c r="BS85" s="137"/>
      <c r="BT85" s="138"/>
      <c r="BU85" s="88"/>
      <c r="BV85" s="129"/>
      <c r="BW85" s="129"/>
      <c r="BX85" s="137"/>
      <c r="BY85" s="138"/>
      <c r="BZ85" s="129"/>
      <c r="CA85" s="137"/>
      <c r="CB85" s="138"/>
      <c r="CC85" s="204"/>
      <c r="CD85" s="87"/>
      <c r="CE85" s="138"/>
      <c r="CF85" s="129"/>
      <c r="CG85" s="137"/>
      <c r="CH85" s="138"/>
      <c r="CI85" s="129"/>
      <c r="CJ85" s="137"/>
      <c r="CK85" s="138"/>
      <c r="CL85" s="88"/>
      <c r="CM85" s="129"/>
      <c r="CN85" s="129"/>
      <c r="CO85" s="137"/>
      <c r="CP85" s="138"/>
      <c r="CQ85" s="129"/>
      <c r="CR85" s="137"/>
      <c r="CS85" s="138"/>
      <c r="CT85" s="129"/>
      <c r="CU85" s="137"/>
      <c r="CV85" s="138"/>
      <c r="CW85" s="129"/>
      <c r="CX85" s="137"/>
      <c r="CY85" s="138"/>
      <c r="CZ85" s="129"/>
      <c r="DA85" s="137"/>
      <c r="DB85" s="138"/>
      <c r="DC85" s="88"/>
      <c r="DD85" s="129"/>
      <c r="DE85" s="129"/>
      <c r="DF85" s="137"/>
      <c r="DG85" s="138"/>
      <c r="DH85" s="129"/>
      <c r="DI85" s="137"/>
      <c r="DJ85" s="138"/>
      <c r="DK85" s="129"/>
      <c r="DL85" s="137"/>
      <c r="DM85" s="13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Z85" s="88"/>
      <c r="EA85" s="88"/>
      <c r="EB85" s="88"/>
      <c r="EC85" s="88"/>
      <c r="ED85" s="88"/>
      <c r="EE85" s="88"/>
      <c r="EF85" s="88"/>
      <c r="EG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98"/>
      <c r="IJ85" s="109"/>
      <c r="IK85" s="86"/>
      <c r="IL85" s="182"/>
      <c r="IM85" s="88"/>
      <c r="IN85" s="88"/>
      <c r="IO85" s="88"/>
      <c r="IP85" s="202"/>
      <c r="IQ85" s="203"/>
    </row>
    <row r="86" spans="1:251" s="139" customFormat="1" ht="15" x14ac:dyDescent="0.3">
      <c r="C86" s="88"/>
      <c r="D86" s="88"/>
      <c r="E86" s="88"/>
      <c r="F86" s="88"/>
      <c r="G86" s="92"/>
      <c r="H86" s="129"/>
      <c r="I86" s="129"/>
      <c r="J86" s="137"/>
      <c r="K86" s="138"/>
      <c r="N86" s="129"/>
      <c r="O86" s="137"/>
      <c r="P86" s="138"/>
      <c r="S86" s="129"/>
      <c r="T86" s="137"/>
      <c r="U86" s="138"/>
      <c r="X86" s="129"/>
      <c r="Y86" s="137"/>
      <c r="Z86" s="138"/>
      <c r="AC86" s="129"/>
      <c r="AD86" s="137"/>
      <c r="AE86" s="138"/>
      <c r="AH86" s="129"/>
      <c r="AI86" s="137"/>
      <c r="AJ86" s="138"/>
      <c r="AM86" s="129"/>
      <c r="AN86" s="137"/>
      <c r="AO86" s="138"/>
      <c r="AR86" s="129"/>
      <c r="AS86" s="137"/>
      <c r="AT86" s="138"/>
      <c r="AW86" s="129"/>
      <c r="AX86" s="137"/>
      <c r="AY86" s="138"/>
      <c r="AZ86" s="84"/>
      <c r="BA86" s="84"/>
      <c r="BB86" s="84"/>
      <c r="BC86" s="84"/>
      <c r="BD86" s="88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129"/>
      <c r="BP86" s="137"/>
      <c r="BQ86" s="138"/>
      <c r="BR86" s="129"/>
      <c r="BS86" s="137"/>
      <c r="BT86" s="138"/>
      <c r="BU86" s="88"/>
      <c r="BV86" s="129"/>
      <c r="BW86" s="129"/>
      <c r="BX86" s="137"/>
      <c r="BY86" s="138"/>
      <c r="BZ86" s="129"/>
      <c r="CA86" s="137"/>
      <c r="CB86" s="138"/>
      <c r="CC86" s="129"/>
      <c r="CD86" s="137"/>
      <c r="CE86" s="138"/>
      <c r="CF86" s="129"/>
      <c r="CG86" s="137"/>
      <c r="CH86" s="138"/>
      <c r="CI86" s="129"/>
      <c r="CJ86" s="137"/>
      <c r="CK86" s="138"/>
      <c r="CL86" s="88"/>
      <c r="CM86" s="129"/>
      <c r="CN86" s="129"/>
      <c r="CO86" s="137"/>
      <c r="CP86" s="138"/>
      <c r="CQ86" s="129"/>
      <c r="CR86" s="137"/>
      <c r="CS86" s="138"/>
      <c r="CT86" s="129"/>
      <c r="CU86" s="137"/>
      <c r="CV86" s="138"/>
      <c r="CW86" s="129"/>
      <c r="CX86" s="137"/>
      <c r="CY86" s="138"/>
      <c r="CZ86" s="129"/>
      <c r="DA86" s="137"/>
      <c r="DB86" s="138"/>
      <c r="DC86" s="88"/>
      <c r="DD86" s="129"/>
      <c r="DE86" s="129"/>
      <c r="DF86" s="137"/>
      <c r="DG86" s="138"/>
      <c r="DH86" s="129"/>
      <c r="DI86" s="137"/>
      <c r="DJ86" s="138"/>
      <c r="DK86" s="129"/>
      <c r="DL86" s="137"/>
      <c r="DM86" s="13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98"/>
      <c r="IJ86" s="109"/>
      <c r="IK86" s="86"/>
      <c r="IL86" s="182"/>
      <c r="IM86" s="88"/>
      <c r="IN86" s="88"/>
      <c r="IO86" s="88"/>
      <c r="IP86" s="88"/>
      <c r="IQ86" s="88"/>
    </row>
    <row r="87" spans="1:251" s="139" customFormat="1" x14ac:dyDescent="0.3">
      <c r="D87" s="205"/>
      <c r="G87" s="92"/>
      <c r="H87" s="98"/>
      <c r="I87" s="98"/>
      <c r="J87" s="140"/>
      <c r="K87" s="141"/>
      <c r="N87" s="98"/>
      <c r="O87" s="140"/>
      <c r="P87" s="141"/>
      <c r="S87" s="98"/>
      <c r="T87" s="140"/>
      <c r="U87" s="141"/>
      <c r="X87" s="98"/>
      <c r="Y87" s="140"/>
      <c r="Z87" s="141"/>
      <c r="AC87" s="98"/>
      <c r="AD87" s="140"/>
      <c r="AE87" s="141"/>
      <c r="AH87" s="98"/>
      <c r="AI87" s="140"/>
      <c r="AJ87" s="141"/>
      <c r="AM87" s="98"/>
      <c r="AN87" s="140"/>
      <c r="AO87" s="141"/>
      <c r="AR87" s="98"/>
      <c r="AS87" s="140"/>
      <c r="AT87" s="141"/>
      <c r="AW87" s="98"/>
      <c r="AX87" s="140"/>
      <c r="AY87" s="141"/>
      <c r="AZ87" s="84"/>
      <c r="BA87" s="84"/>
      <c r="BB87" s="84"/>
      <c r="BC87" s="84"/>
      <c r="BD87" s="88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98"/>
      <c r="BP87" s="140"/>
      <c r="BQ87" s="141"/>
      <c r="BR87" s="98"/>
      <c r="BS87" s="140"/>
      <c r="BT87" s="141"/>
      <c r="BU87" s="88"/>
      <c r="BV87" s="98"/>
      <c r="BW87" s="98"/>
      <c r="BX87" s="140"/>
      <c r="BY87" s="141"/>
      <c r="BZ87" s="98"/>
      <c r="CA87" s="140"/>
      <c r="CB87" s="141"/>
      <c r="CC87" s="98"/>
      <c r="CD87" s="140"/>
      <c r="CE87" s="141"/>
      <c r="CF87" s="98"/>
      <c r="CG87" s="140"/>
      <c r="CH87" s="141"/>
      <c r="CI87" s="98"/>
      <c r="CJ87" s="140"/>
      <c r="CK87" s="141"/>
      <c r="CL87" s="88"/>
      <c r="CM87" s="98"/>
      <c r="CN87" s="98"/>
      <c r="CO87" s="140"/>
      <c r="CP87" s="141"/>
      <c r="CQ87" s="98"/>
      <c r="CR87" s="140"/>
      <c r="CS87" s="141"/>
      <c r="CT87" s="98"/>
      <c r="CU87" s="140"/>
      <c r="CV87" s="141"/>
      <c r="CW87" s="98"/>
      <c r="CX87" s="140"/>
      <c r="CY87" s="141"/>
      <c r="CZ87" s="98"/>
      <c r="DA87" s="140"/>
      <c r="DB87" s="141"/>
      <c r="DC87" s="88"/>
      <c r="DD87" s="98"/>
      <c r="DE87" s="98"/>
      <c r="DF87" s="140"/>
      <c r="DG87" s="141"/>
      <c r="DH87" s="98"/>
      <c r="DI87" s="140"/>
      <c r="DJ87" s="141"/>
      <c r="DK87" s="98"/>
      <c r="DL87" s="140"/>
      <c r="DM87" s="141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98"/>
      <c r="IJ87" s="109"/>
      <c r="IK87" s="86"/>
      <c r="IL87" s="141"/>
      <c r="IM87" s="88"/>
      <c r="IN87" s="88"/>
      <c r="IO87" s="88"/>
      <c r="IP87" s="202"/>
      <c r="IQ87" s="203"/>
    </row>
    <row r="88" spans="1:251" s="142" customFormat="1" x14ac:dyDescent="0.3">
      <c r="G88" s="93"/>
      <c r="H88" s="143"/>
      <c r="I88" s="143"/>
      <c r="J88" s="144"/>
      <c r="K88" s="145"/>
      <c r="N88" s="145"/>
      <c r="O88" s="145"/>
      <c r="P88" s="145"/>
      <c r="S88" s="143"/>
      <c r="T88" s="144"/>
      <c r="U88" s="145"/>
      <c r="X88" s="143"/>
      <c r="Y88" s="144"/>
      <c r="Z88" s="145"/>
      <c r="AC88" s="143"/>
      <c r="AD88" s="144"/>
      <c r="AE88" s="145"/>
      <c r="AH88" s="143"/>
      <c r="AI88" s="144"/>
      <c r="AJ88" s="145"/>
      <c r="AM88" s="143"/>
      <c r="AN88" s="144"/>
      <c r="AO88" s="145"/>
      <c r="AR88" s="143"/>
      <c r="AS88" s="144"/>
      <c r="AT88" s="145"/>
      <c r="AW88" s="145"/>
      <c r="AX88" s="143"/>
      <c r="AY88" s="144"/>
      <c r="AZ88" s="84"/>
      <c r="BA88" s="84"/>
      <c r="BB88" s="84"/>
      <c r="BC88" s="84"/>
      <c r="BD88" s="88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98"/>
      <c r="BP88" s="140"/>
      <c r="BQ88" s="141"/>
      <c r="BR88" s="141"/>
      <c r="BS88" s="98"/>
      <c r="BT88" s="140"/>
      <c r="BU88" s="88"/>
      <c r="BV88" s="141"/>
      <c r="BW88" s="98"/>
      <c r="BX88" s="140"/>
      <c r="BY88" s="141"/>
      <c r="BZ88" s="98"/>
      <c r="CA88" s="140"/>
      <c r="CB88" s="141"/>
      <c r="CC88" s="141"/>
      <c r="CD88" s="98"/>
      <c r="CE88" s="140"/>
      <c r="CF88" s="141"/>
      <c r="CG88" s="141"/>
      <c r="CH88" s="141"/>
      <c r="CI88" s="141"/>
      <c r="CJ88" s="98"/>
      <c r="CK88" s="140"/>
      <c r="CL88" s="88"/>
      <c r="CM88" s="88"/>
      <c r="CN88" s="88"/>
      <c r="CO88" s="98"/>
      <c r="CP88" s="140"/>
      <c r="CQ88" s="141"/>
      <c r="CR88" s="98"/>
      <c r="CS88" s="140"/>
      <c r="CT88" s="141"/>
      <c r="CU88" s="98"/>
      <c r="CV88" s="140"/>
      <c r="CW88" s="141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4"/>
      <c r="DX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8"/>
      <c r="IE88" s="88"/>
      <c r="IF88" s="88"/>
      <c r="IG88" s="88"/>
      <c r="IH88" s="88"/>
      <c r="II88" s="98"/>
      <c r="IJ88" s="109"/>
      <c r="IK88" s="86"/>
      <c r="IL88" s="182"/>
      <c r="IM88" s="88"/>
      <c r="IN88" s="88"/>
      <c r="IO88" s="88"/>
      <c r="IP88" s="88"/>
      <c r="IQ88" s="319"/>
    </row>
    <row r="89" spans="1:251" s="84" customFormat="1" x14ac:dyDescent="0.3">
      <c r="G89" s="93"/>
      <c r="H89" s="146"/>
      <c r="I89" s="147"/>
      <c r="J89" s="147"/>
      <c r="BD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Z89" s="142"/>
      <c r="ID89" s="88"/>
      <c r="IE89" s="88"/>
      <c r="IF89" s="88"/>
      <c r="IG89" s="88"/>
      <c r="IH89" s="88"/>
      <c r="II89" s="98"/>
      <c r="IJ89" s="109"/>
      <c r="IK89" s="86"/>
      <c r="IL89" s="182"/>
      <c r="IM89" s="88"/>
      <c r="IN89" s="88"/>
      <c r="IO89" s="88"/>
      <c r="IP89" s="202"/>
      <c r="IQ89" s="203"/>
    </row>
    <row r="90" spans="1:251" s="84" customFormat="1" ht="12.5" x14ac:dyDescent="0.25">
      <c r="G90" s="83"/>
      <c r="BD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</row>
    <row r="91" spans="1:251" s="84" customFormat="1" ht="12.5" x14ac:dyDescent="0.25">
      <c r="G91" s="83"/>
      <c r="BD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</row>
    <row r="92" spans="1:251" s="84" customFormat="1" ht="12.5" x14ac:dyDescent="0.25">
      <c r="G92" s="83"/>
      <c r="BD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</row>
    <row r="93" spans="1:251" s="84" customFormat="1" ht="12.5" x14ac:dyDescent="0.25">
      <c r="G93" s="83"/>
      <c r="BD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</row>
    <row r="94" spans="1:251" s="84" customFormat="1" ht="12.5" x14ac:dyDescent="0.25">
      <c r="G94" s="83"/>
      <c r="BD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</row>
    <row r="95" spans="1:251" s="84" customFormat="1" ht="12.5" x14ac:dyDescent="0.25">
      <c r="G95" s="83"/>
      <c r="BD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88"/>
      <c r="IQ95" s="88"/>
    </row>
    <row r="96" spans="1:251" ht="12.5" x14ac:dyDescent="0.25">
      <c r="A96"/>
      <c r="G96"/>
      <c r="L96"/>
      <c r="Q96"/>
      <c r="V96"/>
      <c r="AA96"/>
      <c r="AF96"/>
      <c r="AK96"/>
      <c r="AP96"/>
      <c r="AU96"/>
      <c r="AZ96"/>
      <c r="BI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 ht="12.5" x14ac:dyDescent="0.25">
      <c r="A97"/>
      <c r="G97"/>
      <c r="L97"/>
      <c r="Q97"/>
      <c r="V97"/>
      <c r="AA97"/>
      <c r="AF97"/>
      <c r="AK97"/>
      <c r="AP97"/>
      <c r="AU97"/>
      <c r="AZ97"/>
      <c r="BI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 ht="12.5" x14ac:dyDescent="0.25">
      <c r="A98"/>
      <c r="G98"/>
      <c r="L98"/>
      <c r="Q98"/>
      <c r="V98"/>
      <c r="AA98"/>
      <c r="AF98"/>
      <c r="AK98"/>
      <c r="AP98"/>
      <c r="AU98"/>
      <c r="AZ98"/>
      <c r="BI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 ht="12.5" x14ac:dyDescent="0.25">
      <c r="A99"/>
      <c r="G99"/>
      <c r="L99"/>
      <c r="Q99"/>
      <c r="V99"/>
      <c r="AA99"/>
      <c r="AF99"/>
      <c r="AK99"/>
      <c r="AP99"/>
      <c r="AU99"/>
      <c r="AZ99"/>
      <c r="BI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 ht="12.5" x14ac:dyDescent="0.25">
      <c r="A100"/>
      <c r="G100"/>
      <c r="L100"/>
      <c r="Q100"/>
      <c r="V100"/>
      <c r="AA100"/>
      <c r="AF100"/>
      <c r="AK100"/>
      <c r="AP100"/>
      <c r="AU100"/>
      <c r="AZ100"/>
      <c r="BI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 ht="12.5" x14ac:dyDescent="0.25">
      <c r="A101"/>
      <c r="G101"/>
      <c r="L101"/>
      <c r="Q101"/>
      <c r="V101"/>
      <c r="AA101"/>
      <c r="AF101"/>
      <c r="AK101"/>
      <c r="AP101"/>
      <c r="AU101"/>
      <c r="AZ101"/>
      <c r="BI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 ht="12.5" x14ac:dyDescent="0.25">
      <c r="A102"/>
      <c r="G102"/>
      <c r="L102"/>
      <c r="Q102"/>
      <c r="V102"/>
      <c r="AA102"/>
      <c r="AF102"/>
      <c r="AK102"/>
      <c r="AP102"/>
      <c r="AU102"/>
      <c r="AZ102"/>
      <c r="BI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pans="1:251" ht="12.5" x14ac:dyDescent="0.25">
      <c r="A103"/>
      <c r="G103"/>
      <c r="L103"/>
      <c r="Q103"/>
      <c r="V103"/>
      <c r="AA103"/>
      <c r="AF103"/>
      <c r="AK103"/>
      <c r="AP103"/>
      <c r="AU103"/>
      <c r="AZ103"/>
      <c r="BI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pans="1:251" ht="12.5" x14ac:dyDescent="0.25">
      <c r="A104"/>
      <c r="G104"/>
      <c r="L104"/>
      <c r="Q104"/>
      <c r="V104"/>
      <c r="AA104"/>
      <c r="AF104"/>
      <c r="AK104"/>
      <c r="AP104"/>
      <c r="AU104"/>
      <c r="AZ104"/>
      <c r="BI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pans="1:251" ht="12.5" x14ac:dyDescent="0.25">
      <c r="A105"/>
      <c r="G105"/>
      <c r="L105"/>
      <c r="Q105"/>
      <c r="V105"/>
      <c r="AA105"/>
      <c r="AF105"/>
      <c r="AK105"/>
      <c r="AP105"/>
      <c r="AU105"/>
      <c r="AZ105"/>
      <c r="BI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pans="1:251" ht="12.5" x14ac:dyDescent="0.25">
      <c r="A106"/>
      <c r="G106"/>
      <c r="L106"/>
      <c r="Q106"/>
      <c r="V106"/>
      <c r="AA106"/>
      <c r="AF106"/>
      <c r="AK106"/>
      <c r="AP106"/>
      <c r="AU106"/>
      <c r="AZ106"/>
      <c r="BI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ht="12.5" x14ac:dyDescent="0.25">
      <c r="A107"/>
      <c r="G107"/>
      <c r="L107"/>
      <c r="Q107"/>
      <c r="V107"/>
      <c r="AA107"/>
      <c r="AF107"/>
      <c r="AK107"/>
      <c r="AP107"/>
      <c r="AU107"/>
      <c r="AZ107"/>
      <c r="BI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 ht="12.5" x14ac:dyDescent="0.25">
      <c r="A108"/>
      <c r="G108"/>
      <c r="L108"/>
      <c r="Q108"/>
      <c r="V108"/>
      <c r="AA108"/>
      <c r="AF108"/>
      <c r="AK108"/>
      <c r="AP108"/>
      <c r="AU108"/>
      <c r="AZ108"/>
      <c r="BI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 ht="12.5" x14ac:dyDescent="0.25">
      <c r="A109"/>
      <c r="G109"/>
      <c r="L109"/>
      <c r="Q109"/>
      <c r="V109"/>
      <c r="AA109"/>
      <c r="AF109"/>
      <c r="AK109"/>
      <c r="AP109"/>
      <c r="AU109"/>
      <c r="AZ109"/>
      <c r="BI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 ht="12.5" x14ac:dyDescent="0.25">
      <c r="A110"/>
      <c r="G110"/>
      <c r="L110"/>
      <c r="Q110"/>
      <c r="V110"/>
      <c r="AA110"/>
      <c r="AF110"/>
      <c r="AK110"/>
      <c r="AP110"/>
      <c r="AU110"/>
      <c r="AZ110"/>
      <c r="BI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 ht="12.5" x14ac:dyDescent="0.25">
      <c r="A111"/>
      <c r="G111"/>
      <c r="L111"/>
      <c r="Q111"/>
      <c r="V111"/>
      <c r="AA111"/>
      <c r="AF111"/>
      <c r="AK111"/>
      <c r="AP111"/>
      <c r="AU111"/>
      <c r="AZ111"/>
      <c r="BI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pans="1:251" ht="12.5" x14ac:dyDescent="0.25">
      <c r="A112"/>
      <c r="G112"/>
      <c r="L112"/>
      <c r="Q112"/>
      <c r="V112"/>
      <c r="AA112"/>
      <c r="AF112"/>
      <c r="AK112"/>
      <c r="AP112"/>
      <c r="AU112"/>
      <c r="AZ112"/>
      <c r="BI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pans="1:255" ht="12.5" x14ac:dyDescent="0.25">
      <c r="A113"/>
      <c r="G113"/>
      <c r="L113"/>
      <c r="Q113"/>
      <c r="V113"/>
      <c r="AA113"/>
      <c r="AF113"/>
      <c r="AK113"/>
      <c r="AP113"/>
      <c r="AU113"/>
      <c r="AZ113"/>
      <c r="BI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pans="1:255" ht="12.5" x14ac:dyDescent="0.25">
      <c r="A114"/>
      <c r="G114"/>
      <c r="L114"/>
      <c r="Q114"/>
      <c r="V114"/>
      <c r="AA114"/>
      <c r="AF114"/>
      <c r="AK114"/>
      <c r="AP114"/>
      <c r="AU114"/>
      <c r="AZ114"/>
      <c r="BI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pans="1:255" ht="12.5" x14ac:dyDescent="0.25">
      <c r="A115"/>
      <c r="G115"/>
      <c r="L115"/>
      <c r="Q115"/>
      <c r="V115"/>
      <c r="AA115"/>
      <c r="AF115"/>
      <c r="AK115"/>
      <c r="AP115"/>
      <c r="AU115"/>
      <c r="AZ115"/>
      <c r="BI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pans="1:255" ht="12.5" x14ac:dyDescent="0.25">
      <c r="A116"/>
      <c r="G116"/>
      <c r="L116"/>
      <c r="Q116"/>
      <c r="V116"/>
      <c r="AA116"/>
      <c r="AF116"/>
      <c r="AK116"/>
      <c r="AP116"/>
      <c r="AU116"/>
      <c r="AZ116"/>
      <c r="BI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pans="1:255" ht="12.5" x14ac:dyDescent="0.25">
      <c r="A117"/>
      <c r="G117"/>
      <c r="L117"/>
      <c r="Q117"/>
      <c r="V117"/>
      <c r="AA117"/>
      <c r="AF117"/>
      <c r="AK117"/>
      <c r="AP117"/>
      <c r="AU117"/>
      <c r="AZ117"/>
      <c r="BI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pans="1:255" ht="12.5" x14ac:dyDescent="0.25">
      <c r="A118"/>
      <c r="G118"/>
      <c r="L118"/>
      <c r="Q118"/>
      <c r="V118"/>
      <c r="AA118"/>
      <c r="AF118"/>
      <c r="AK118"/>
      <c r="AP118"/>
      <c r="AU118"/>
      <c r="AZ118"/>
      <c r="BI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2.5" x14ac:dyDescent="0.25">
      <c r="A119"/>
      <c r="G119"/>
      <c r="L119"/>
      <c r="Q119"/>
      <c r="V119"/>
      <c r="AA119"/>
      <c r="AF119"/>
      <c r="AK119"/>
      <c r="AP119"/>
      <c r="AU119"/>
      <c r="AZ119"/>
      <c r="BI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2.5" x14ac:dyDescent="0.25">
      <c r="A120"/>
      <c r="G120"/>
      <c r="L120"/>
      <c r="Q120"/>
      <c r="V120"/>
      <c r="AA120"/>
      <c r="AF120"/>
      <c r="AK120"/>
      <c r="AP120"/>
      <c r="AU120"/>
      <c r="AZ120"/>
      <c r="BI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2.5" x14ac:dyDescent="0.25">
      <c r="A121"/>
      <c r="G121"/>
      <c r="L121"/>
      <c r="Q121"/>
      <c r="V121"/>
      <c r="AA121"/>
      <c r="AF121"/>
      <c r="AK121"/>
      <c r="AP121"/>
      <c r="AU121"/>
      <c r="AZ121"/>
      <c r="BI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2.5" x14ac:dyDescent="0.25">
      <c r="A122"/>
      <c r="G122"/>
      <c r="L122"/>
      <c r="Q122"/>
      <c r="V122"/>
      <c r="AA122"/>
      <c r="AF122"/>
      <c r="AK122"/>
      <c r="AP122"/>
      <c r="AU122"/>
      <c r="AZ122"/>
      <c r="BI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2.5" x14ac:dyDescent="0.25">
      <c r="A123"/>
      <c r="G123"/>
      <c r="L123"/>
      <c r="Q123"/>
      <c r="V123"/>
      <c r="AA123"/>
      <c r="AF123"/>
      <c r="AK123"/>
      <c r="AP123"/>
      <c r="AU123"/>
      <c r="AZ123"/>
      <c r="BI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2.5" x14ac:dyDescent="0.25">
      <c r="A124"/>
      <c r="G124"/>
      <c r="L124"/>
      <c r="Q124"/>
      <c r="V124"/>
      <c r="AA124"/>
      <c r="AF124"/>
      <c r="AK124"/>
      <c r="AP124"/>
      <c r="AU124"/>
      <c r="AZ124"/>
      <c r="BI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2.5" x14ac:dyDescent="0.25">
      <c r="A125"/>
      <c r="G125"/>
      <c r="L125"/>
      <c r="Q125"/>
      <c r="V125"/>
      <c r="AA125"/>
      <c r="AF125"/>
      <c r="AK125"/>
      <c r="AP125"/>
      <c r="AU125"/>
      <c r="AZ125"/>
      <c r="BI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2.5" x14ac:dyDescent="0.25">
      <c r="A126"/>
      <c r="G126"/>
      <c r="L126"/>
      <c r="Q126"/>
      <c r="V126"/>
      <c r="AA126"/>
      <c r="AF126"/>
      <c r="AK126"/>
      <c r="AP126"/>
      <c r="AU126"/>
      <c r="AZ126"/>
      <c r="BI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2.5" x14ac:dyDescent="0.25">
      <c r="A127"/>
      <c r="G127"/>
      <c r="L127"/>
      <c r="Q127"/>
      <c r="V127"/>
      <c r="AA127"/>
      <c r="AF127"/>
      <c r="AK127"/>
      <c r="AP127"/>
      <c r="AU127"/>
      <c r="AZ127"/>
      <c r="BI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2.5" x14ac:dyDescent="0.25">
      <c r="A128"/>
      <c r="G128"/>
      <c r="L128"/>
      <c r="Q128"/>
      <c r="V128"/>
      <c r="AA128"/>
      <c r="AF128"/>
      <c r="AK128"/>
      <c r="AP128"/>
      <c r="AU128"/>
      <c r="AZ128"/>
      <c r="BI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6" ht="12.5" x14ac:dyDescent="0.25">
      <c r="A129"/>
      <c r="G129"/>
      <c r="L129"/>
      <c r="Q129"/>
      <c r="V129"/>
      <c r="AA129"/>
      <c r="AF129"/>
      <c r="AK129"/>
      <c r="AP129"/>
      <c r="AU129"/>
      <c r="AZ129"/>
      <c r="BI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6" ht="12.5" x14ac:dyDescent="0.25">
      <c r="A130"/>
      <c r="G130"/>
      <c r="L130"/>
      <c r="Q130"/>
      <c r="V130"/>
      <c r="AA130"/>
      <c r="AF130"/>
      <c r="AK130"/>
      <c r="AP130"/>
      <c r="AU130"/>
      <c r="AZ130"/>
      <c r="BI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6" ht="12.5" x14ac:dyDescent="0.25">
      <c r="A131"/>
      <c r="G131"/>
      <c r="L131"/>
      <c r="Q131"/>
      <c r="V131"/>
      <c r="AA131"/>
      <c r="AF131"/>
      <c r="AK131"/>
      <c r="AP131"/>
      <c r="AU131"/>
      <c r="AZ131"/>
      <c r="BI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5" x14ac:dyDescent="0.25">
      <c r="A132"/>
      <c r="G132"/>
      <c r="L132"/>
      <c r="Q132"/>
      <c r="V132"/>
      <c r="AA132"/>
      <c r="AF132"/>
      <c r="AK132"/>
      <c r="AP132"/>
      <c r="AU132"/>
      <c r="AZ132"/>
      <c r="BI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5" x14ac:dyDescent="0.25">
      <c r="A133"/>
      <c r="G133"/>
      <c r="L133"/>
      <c r="Q133"/>
      <c r="V133"/>
      <c r="AA133"/>
      <c r="AF133"/>
      <c r="AK133"/>
      <c r="AP133"/>
      <c r="AU133"/>
      <c r="AZ133"/>
      <c r="BI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x14ac:dyDescent="0.3"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x14ac:dyDescent="0.3"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x14ac:dyDescent="0.3"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x14ac:dyDescent="0.3"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x14ac:dyDescent="0.3"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x14ac:dyDescent="0.3"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x14ac:dyDescent="0.3"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x14ac:dyDescent="0.3"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x14ac:dyDescent="0.3"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5" x14ac:dyDescent="0.25">
      <c r="A14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5" x14ac:dyDescent="0.25">
      <c r="A144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5" x14ac:dyDescent="0.25">
      <c r="A145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5" x14ac:dyDescent="0.25">
      <c r="A146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5" x14ac:dyDescent="0.25">
      <c r="A147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5" x14ac:dyDescent="0.25">
      <c r="A148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5" x14ac:dyDescent="0.25">
      <c r="A149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5" x14ac:dyDescent="0.25">
      <c r="A150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5" x14ac:dyDescent="0.25">
      <c r="A151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5" x14ac:dyDescent="0.25">
      <c r="A152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5" x14ac:dyDescent="0.25">
      <c r="A15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5" x14ac:dyDescent="0.25">
      <c r="A154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5" x14ac:dyDescent="0.25">
      <c r="A155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5" x14ac:dyDescent="0.25">
      <c r="A156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5" x14ac:dyDescent="0.25">
      <c r="A157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5" x14ac:dyDescent="0.25">
      <c r="A158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5" x14ac:dyDescent="0.25">
      <c r="A159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5" x14ac:dyDescent="0.3">
      <c r="A160"/>
      <c r="K160" s="46"/>
      <c r="N160" s="47"/>
      <c r="O160" s="48"/>
      <c r="S160" s="46"/>
      <c r="T160" s="46"/>
      <c r="U160" s="46"/>
      <c r="X160" s="47"/>
      <c r="Y160" s="48"/>
      <c r="Z160" s="46"/>
      <c r="AC160" s="47"/>
      <c r="AD160" s="48"/>
      <c r="AE160" s="46"/>
      <c r="AH160" s="48"/>
      <c r="AI160" s="46"/>
      <c r="AJ160" s="47"/>
      <c r="AM160" s="48"/>
      <c r="AN160" s="46"/>
      <c r="AO160" s="47"/>
      <c r="AR160" s="48"/>
      <c r="AS160" s="46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5" x14ac:dyDescent="0.3">
      <c r="A161"/>
      <c r="K161" s="49"/>
      <c r="N161" s="5"/>
      <c r="O161" s="50"/>
      <c r="P161" s="46"/>
      <c r="S161" s="49"/>
      <c r="T161" s="49"/>
      <c r="U161" s="49"/>
      <c r="X161" s="5"/>
      <c r="Y161" s="50"/>
      <c r="Z161" s="49"/>
      <c r="AC161" s="5"/>
      <c r="AD161" s="50"/>
      <c r="AE161" s="49"/>
      <c r="AH161" s="50"/>
      <c r="AI161" s="49"/>
      <c r="AJ161" s="5"/>
      <c r="AM161" s="50"/>
      <c r="AN161" s="49"/>
      <c r="AO161" s="5"/>
      <c r="AR161" s="50"/>
      <c r="AS161" s="49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x14ac:dyDescent="0.3">
      <c r="A162"/>
      <c r="P162" s="49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5" x14ac:dyDescent="0.25">
      <c r="A16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5" x14ac:dyDescent="0.25">
      <c r="A164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5" x14ac:dyDescent="0.25">
      <c r="A165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x14ac:dyDescent="0.3"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x14ac:dyDescent="0.3"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208" spans="9:10" x14ac:dyDescent="0.3">
      <c r="I208" s="36"/>
      <c r="J208" s="36"/>
    </row>
    <row r="209" spans="1:10" x14ac:dyDescent="0.3">
      <c r="I209" s="36"/>
      <c r="J209" s="36"/>
    </row>
    <row r="213" spans="1:10" x14ac:dyDescent="0.3">
      <c r="I213" s="36"/>
      <c r="J213" s="36"/>
    </row>
    <row r="214" spans="1:10" x14ac:dyDescent="0.3">
      <c r="I214" s="36"/>
      <c r="J214" s="36"/>
    </row>
    <row r="215" spans="1:10" x14ac:dyDescent="0.3">
      <c r="I215" s="36"/>
      <c r="J215" s="36"/>
    </row>
    <row r="216" spans="1:10" ht="12.5" x14ac:dyDescent="0.25">
      <c r="A216"/>
    </row>
    <row r="217" spans="1:10" x14ac:dyDescent="0.3">
      <c r="I217" s="36"/>
      <c r="J217" s="36"/>
    </row>
    <row r="218" spans="1:10" x14ac:dyDescent="0.3">
      <c r="I218" s="36"/>
      <c r="J218" s="36"/>
    </row>
    <row r="219" spans="1:10" x14ac:dyDescent="0.3">
      <c r="I219" s="36"/>
      <c r="J219" s="36"/>
    </row>
    <row r="220" spans="1:10" x14ac:dyDescent="0.3">
      <c r="I220" s="36"/>
      <c r="J220" s="36"/>
    </row>
    <row r="225" spans="5:11" x14ac:dyDescent="0.3">
      <c r="I225" s="36"/>
      <c r="J225" s="36"/>
      <c r="K225" s="36"/>
    </row>
    <row r="226" spans="5:11" x14ac:dyDescent="0.3">
      <c r="I226" s="36"/>
      <c r="J226" s="36"/>
      <c r="K226" s="36"/>
    </row>
    <row r="227" spans="5:11" x14ac:dyDescent="0.3">
      <c r="I227" s="36"/>
      <c r="J227" s="36"/>
      <c r="K227" s="36"/>
    </row>
    <row r="228" spans="5:11" x14ac:dyDescent="0.3">
      <c r="I228" s="36"/>
      <c r="J228" s="36"/>
      <c r="K228" s="36"/>
    </row>
    <row r="229" spans="5:11" x14ac:dyDescent="0.3">
      <c r="I229" s="36"/>
      <c r="J229" s="36"/>
      <c r="K229" s="36"/>
    </row>
    <row r="230" spans="5:11" x14ac:dyDescent="0.3">
      <c r="I230" s="36"/>
      <c r="J230" s="36"/>
      <c r="K230" s="36"/>
    </row>
    <row r="231" spans="5:11" x14ac:dyDescent="0.3">
      <c r="I231" s="36"/>
      <c r="J231" s="36"/>
      <c r="K231" s="36"/>
    </row>
    <row r="235" spans="5:11" x14ac:dyDescent="0.3">
      <c r="I235" s="36"/>
      <c r="J235" s="36"/>
    </row>
    <row r="236" spans="5:11" x14ac:dyDescent="0.3">
      <c r="I236" s="36"/>
      <c r="J236" s="36"/>
    </row>
    <row r="237" spans="5:11" x14ac:dyDescent="0.3">
      <c r="I237" s="36"/>
      <c r="J237" s="36"/>
    </row>
    <row r="238" spans="5:11" x14ac:dyDescent="0.3">
      <c r="I238" s="36"/>
      <c r="J238" s="36"/>
    </row>
    <row r="239" spans="5:11" x14ac:dyDescent="0.3">
      <c r="I239" s="36"/>
      <c r="J239" s="36"/>
    </row>
    <row r="240" spans="5:11" x14ac:dyDescent="0.3">
      <c r="E240" s="36"/>
      <c r="F240" s="36"/>
      <c r="I240" s="36"/>
      <c r="J240" s="36"/>
    </row>
    <row r="241" spans="5:11" x14ac:dyDescent="0.3">
      <c r="E241" s="36"/>
      <c r="F241" s="36"/>
      <c r="I241" s="36"/>
      <c r="J241" s="36"/>
    </row>
    <row r="242" spans="5:11" x14ac:dyDescent="0.3">
      <c r="E242" s="36"/>
      <c r="F242" s="36"/>
      <c r="I242" s="36"/>
      <c r="J242" s="36"/>
    </row>
    <row r="243" spans="5:11" x14ac:dyDescent="0.3">
      <c r="E243" s="36"/>
      <c r="F243" s="36"/>
      <c r="I243" s="36"/>
      <c r="J243" s="36"/>
    </row>
    <row r="244" spans="5:11" x14ac:dyDescent="0.3">
      <c r="E244" s="36"/>
      <c r="F244" s="36"/>
      <c r="I244" s="36"/>
      <c r="J244" s="36"/>
    </row>
    <row r="245" spans="5:11" x14ac:dyDescent="0.3">
      <c r="E245" s="36"/>
      <c r="F245" s="36"/>
    </row>
    <row r="246" spans="5:11" x14ac:dyDescent="0.3">
      <c r="E246" s="36"/>
      <c r="F246" s="36"/>
    </row>
    <row r="247" spans="5:11" x14ac:dyDescent="0.3">
      <c r="E247" s="36"/>
      <c r="F247" s="36"/>
    </row>
    <row r="248" spans="5:11" x14ac:dyDescent="0.3">
      <c r="E248" s="36"/>
      <c r="F248" s="36"/>
    </row>
    <row r="249" spans="5:11" x14ac:dyDescent="0.3">
      <c r="E249" s="36"/>
      <c r="F249" s="36"/>
      <c r="J249" s="36"/>
      <c r="K249" s="36"/>
    </row>
    <row r="250" spans="5:11" x14ac:dyDescent="0.3">
      <c r="E250" s="36"/>
      <c r="F250" s="36"/>
      <c r="J250" s="36"/>
      <c r="K250" s="36"/>
    </row>
    <row r="251" spans="5:11" x14ac:dyDescent="0.3">
      <c r="E251" s="36"/>
      <c r="F251" s="36"/>
      <c r="J251" s="36"/>
      <c r="K251" s="36"/>
    </row>
    <row r="252" spans="5:11" x14ac:dyDescent="0.3">
      <c r="E252" s="36"/>
      <c r="F252" s="36"/>
      <c r="J252" s="36"/>
      <c r="K252" s="36"/>
    </row>
    <row r="253" spans="5:11" x14ac:dyDescent="0.3">
      <c r="E253" s="36"/>
      <c r="F253" s="36"/>
      <c r="J253" s="36"/>
      <c r="K253" s="36"/>
    </row>
    <row r="254" spans="5:11" x14ac:dyDescent="0.3">
      <c r="E254" s="36"/>
      <c r="F254" s="36"/>
      <c r="J254" s="36"/>
      <c r="K254" s="36"/>
    </row>
    <row r="255" spans="5:11" x14ac:dyDescent="0.3">
      <c r="J255" s="36"/>
      <c r="K255" s="36"/>
    </row>
    <row r="256" spans="5:11" x14ac:dyDescent="0.3">
      <c r="E256" s="36"/>
      <c r="F256" s="36"/>
      <c r="J256" s="36"/>
      <c r="K256" s="36"/>
    </row>
    <row r="257" spans="5:11" x14ac:dyDescent="0.3">
      <c r="E257" s="36"/>
      <c r="F257" s="36"/>
      <c r="J257" s="36"/>
      <c r="K257" s="36"/>
    </row>
    <row r="258" spans="5:11" x14ac:dyDescent="0.3">
      <c r="E258" s="36"/>
      <c r="F258" s="36"/>
      <c r="J258" s="36"/>
      <c r="K258" s="36"/>
    </row>
    <row r="259" spans="5:11" x14ac:dyDescent="0.3">
      <c r="E259" s="36"/>
      <c r="F259" s="36"/>
      <c r="J259" s="36"/>
      <c r="K259" s="36"/>
    </row>
    <row r="260" spans="5:11" x14ac:dyDescent="0.3">
      <c r="E260" s="36"/>
      <c r="F260" s="36"/>
      <c r="J260" s="36"/>
      <c r="K260" s="36"/>
    </row>
    <row r="261" spans="5:11" x14ac:dyDescent="0.3">
      <c r="E261" s="36"/>
      <c r="F261" s="36"/>
      <c r="J261" s="36"/>
      <c r="K261" s="36"/>
    </row>
    <row r="262" spans="5:11" x14ac:dyDescent="0.3">
      <c r="E262" s="36"/>
      <c r="F262" s="36"/>
      <c r="J262" s="36"/>
      <c r="K262" s="36"/>
    </row>
    <row r="263" spans="5:11" x14ac:dyDescent="0.3">
      <c r="E263" s="36"/>
      <c r="F263" s="36"/>
      <c r="J263" s="36"/>
      <c r="K263" s="36"/>
    </row>
    <row r="264" spans="5:11" x14ac:dyDescent="0.3">
      <c r="E264" s="36"/>
      <c r="F264" s="36"/>
      <c r="J264" s="36"/>
      <c r="K264" s="36"/>
    </row>
    <row r="265" spans="5:11" x14ac:dyDescent="0.3">
      <c r="E265" s="36"/>
      <c r="F265" s="36"/>
    </row>
    <row r="266" spans="5:11" x14ac:dyDescent="0.3">
      <c r="E266" s="36"/>
      <c r="F266" s="36"/>
    </row>
    <row r="267" spans="5:11" x14ac:dyDescent="0.3">
      <c r="E267" s="36"/>
      <c r="F267" s="36"/>
    </row>
    <row r="268" spans="5:11" x14ac:dyDescent="0.3">
      <c r="E268" s="36"/>
      <c r="F268" s="36"/>
    </row>
  </sheetData>
  <mergeCells count="19">
    <mergeCell ref="H28:Q28"/>
    <mergeCell ref="I36:K36"/>
    <mergeCell ref="I37:K37"/>
    <mergeCell ref="N36:P36"/>
    <mergeCell ref="N37:P37"/>
    <mergeCell ref="AH36:AJ36"/>
    <mergeCell ref="AH37:AJ37"/>
    <mergeCell ref="S36:U36"/>
    <mergeCell ref="S37:U37"/>
    <mergeCell ref="X36:Z36"/>
    <mergeCell ref="X37:Z37"/>
    <mergeCell ref="AC36:AE36"/>
    <mergeCell ref="AC37:AE37"/>
    <mergeCell ref="AW36:AY36"/>
    <mergeCell ref="AW37:AY37"/>
    <mergeCell ref="AM36:AO36"/>
    <mergeCell ref="AM37:AO37"/>
    <mergeCell ref="AR36:AT36"/>
    <mergeCell ref="AR37:AT37"/>
  </mergeCells>
  <phoneticPr fontId="0" type="noConversion"/>
  <pageMargins left="0.75" right="1.39" top="1" bottom="1" header="0.5" footer="0.5"/>
  <pageSetup paperSize="8" scale="50" orientation="landscape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39"/>
  <sheetViews>
    <sheetView workbookViewId="0">
      <selection activeCell="Q11" sqref="Q11"/>
    </sheetView>
  </sheetViews>
  <sheetFormatPr defaultRowHeight="12.5" x14ac:dyDescent="0.25"/>
  <cols>
    <col min="7" max="7" width="9.1796875" style="248" customWidth="1"/>
  </cols>
  <sheetData>
    <row r="1" spans="3:16" ht="20.5" x14ac:dyDescent="0.45">
      <c r="C1" s="347" t="s">
        <v>75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3" spans="3:16" ht="14.5" thickBot="1" x14ac:dyDescent="0.35">
      <c r="E3" s="221" t="s">
        <v>73</v>
      </c>
      <c r="J3" s="221" t="s">
        <v>73</v>
      </c>
      <c r="O3" s="221" t="s">
        <v>73</v>
      </c>
    </row>
    <row r="4" spans="3:16" ht="13" x14ac:dyDescent="0.3">
      <c r="C4" s="222" t="s">
        <v>19</v>
      </c>
      <c r="D4" s="253"/>
      <c r="E4" s="254"/>
      <c r="F4" s="255"/>
      <c r="G4" s="249"/>
      <c r="H4" s="222" t="s">
        <v>19</v>
      </c>
      <c r="I4" s="253"/>
      <c r="J4" s="254"/>
      <c r="K4" s="255"/>
      <c r="M4" s="222" t="s">
        <v>19</v>
      </c>
      <c r="N4" s="253"/>
      <c r="O4" s="254"/>
      <c r="P4" s="255"/>
    </row>
    <row r="5" spans="3:16" ht="13" x14ac:dyDescent="0.3">
      <c r="C5" s="250"/>
      <c r="D5" s="250"/>
      <c r="E5" s="251"/>
      <c r="F5" s="252"/>
      <c r="G5" s="249"/>
      <c r="H5" s="250"/>
      <c r="I5" s="250"/>
      <c r="J5" s="251"/>
      <c r="K5" s="252"/>
      <c r="M5" s="250"/>
      <c r="N5" s="250"/>
      <c r="O5" s="251"/>
      <c r="P5" s="252"/>
    </row>
    <row r="6" spans="3:16" ht="13" x14ac:dyDescent="0.3">
      <c r="C6" s="264"/>
      <c r="D6" s="224" t="s">
        <v>112</v>
      </c>
      <c r="E6" s="225" t="s">
        <v>117</v>
      </c>
      <c r="F6" s="226" t="s">
        <v>31</v>
      </c>
      <c r="G6" s="249"/>
      <c r="H6" s="264"/>
      <c r="I6" s="224" t="s">
        <v>112</v>
      </c>
      <c r="J6" s="225" t="s">
        <v>117</v>
      </c>
      <c r="K6" s="226" t="s">
        <v>31</v>
      </c>
      <c r="M6" s="264"/>
      <c r="N6" s="224" t="s">
        <v>112</v>
      </c>
      <c r="O6" s="225" t="s">
        <v>117</v>
      </c>
      <c r="P6" s="226" t="s">
        <v>31</v>
      </c>
    </row>
    <row r="7" spans="3:16" ht="13" x14ac:dyDescent="0.3">
      <c r="C7" s="227" t="s">
        <v>32</v>
      </c>
      <c r="D7" s="260"/>
      <c r="E7" s="261"/>
      <c r="F7" s="262"/>
      <c r="G7" s="249"/>
      <c r="H7" s="227" t="s">
        <v>32</v>
      </c>
      <c r="I7" s="260"/>
      <c r="J7" s="261"/>
      <c r="K7" s="262"/>
      <c r="M7" s="227" t="s">
        <v>32</v>
      </c>
      <c r="N7" s="260"/>
      <c r="O7" s="261"/>
      <c r="P7" s="262"/>
    </row>
    <row r="8" spans="3:16" ht="13" x14ac:dyDescent="0.3">
      <c r="C8" s="227"/>
      <c r="D8" s="257"/>
      <c r="E8" s="258"/>
      <c r="F8" s="259"/>
      <c r="G8" s="249"/>
      <c r="H8" s="227"/>
      <c r="I8" s="257"/>
      <c r="J8" s="258"/>
      <c r="K8" s="259"/>
      <c r="M8" s="227"/>
      <c r="N8" s="257"/>
      <c r="O8" s="258"/>
      <c r="P8" s="259"/>
    </row>
    <row r="9" spans="3:16" ht="13" x14ac:dyDescent="0.3">
      <c r="C9" s="228" t="s">
        <v>33</v>
      </c>
      <c r="D9" s="229"/>
      <c r="E9" s="230"/>
      <c r="F9" s="263"/>
      <c r="G9" s="249"/>
      <c r="H9" s="228" t="s">
        <v>33</v>
      </c>
      <c r="I9" s="229"/>
      <c r="J9" s="230"/>
      <c r="K9" s="263"/>
      <c r="M9" s="228" t="s">
        <v>33</v>
      </c>
      <c r="N9" s="229"/>
      <c r="O9" s="230"/>
      <c r="P9" s="263"/>
    </row>
    <row r="10" spans="3:16" ht="13" x14ac:dyDescent="0.3">
      <c r="C10" s="231"/>
      <c r="D10" s="232"/>
      <c r="E10" s="233"/>
      <c r="F10" s="234"/>
      <c r="G10" s="249"/>
      <c r="H10" s="231"/>
      <c r="I10" s="232"/>
      <c r="J10" s="233"/>
      <c r="K10" s="234"/>
      <c r="M10" s="231"/>
      <c r="N10" s="232"/>
      <c r="O10" s="233"/>
      <c r="P10" s="234"/>
    </row>
    <row r="11" spans="3:16" ht="13" x14ac:dyDescent="0.3">
      <c r="C11" s="228" t="s">
        <v>54</v>
      </c>
      <c r="D11" s="229"/>
      <c r="E11" s="230"/>
      <c r="F11" s="234"/>
      <c r="G11" s="249"/>
      <c r="H11" s="228" t="s">
        <v>54</v>
      </c>
      <c r="I11" s="229"/>
      <c r="J11" s="230"/>
      <c r="K11" s="234"/>
      <c r="M11" s="228" t="s">
        <v>54</v>
      </c>
      <c r="N11" s="229"/>
      <c r="O11" s="230"/>
      <c r="P11" s="234"/>
    </row>
    <row r="12" spans="3:16" ht="13" x14ac:dyDescent="0.3">
      <c r="C12" s="231"/>
      <c r="D12" s="224" t="s">
        <v>29</v>
      </c>
      <c r="E12" s="225" t="s">
        <v>30</v>
      </c>
      <c r="F12" s="234"/>
      <c r="G12" s="249"/>
      <c r="H12" s="231"/>
      <c r="I12" s="224" t="s">
        <v>29</v>
      </c>
      <c r="J12" s="225" t="s">
        <v>30</v>
      </c>
      <c r="K12" s="234"/>
      <c r="M12" s="231"/>
      <c r="N12" s="224" t="s">
        <v>29</v>
      </c>
      <c r="O12" s="225" t="s">
        <v>30</v>
      </c>
      <c r="P12" s="234"/>
    </row>
    <row r="13" spans="3:16" ht="13" x14ac:dyDescent="0.3">
      <c r="C13" s="231"/>
      <c r="D13" s="265"/>
      <c r="E13" s="256"/>
      <c r="F13" s="266"/>
      <c r="G13" s="249"/>
      <c r="H13" s="231"/>
      <c r="I13" s="265"/>
      <c r="J13" s="256"/>
      <c r="K13" s="266"/>
      <c r="M13" s="231"/>
      <c r="N13" s="265"/>
      <c r="O13" s="256"/>
      <c r="P13" s="266"/>
    </row>
    <row r="14" spans="3:16" ht="13" x14ac:dyDescent="0.3">
      <c r="C14" s="227" t="s">
        <v>34</v>
      </c>
      <c r="D14" s="269"/>
      <c r="E14" s="258"/>
      <c r="F14" s="259"/>
      <c r="G14" s="249"/>
      <c r="H14" s="227" t="s">
        <v>34</v>
      </c>
      <c r="I14" s="269"/>
      <c r="J14" s="258"/>
      <c r="K14" s="259"/>
      <c r="M14" s="227" t="s">
        <v>34</v>
      </c>
      <c r="N14" s="269"/>
      <c r="O14" s="258"/>
      <c r="P14" s="259"/>
    </row>
    <row r="15" spans="3:16" ht="13" x14ac:dyDescent="0.3">
      <c r="C15" s="227" t="s">
        <v>35</v>
      </c>
      <c r="D15" s="270"/>
      <c r="E15" s="261"/>
      <c r="F15" s="262"/>
      <c r="G15" s="249"/>
      <c r="H15" s="227" t="s">
        <v>35</v>
      </c>
      <c r="I15" s="270"/>
      <c r="J15" s="261"/>
      <c r="K15" s="262"/>
      <c r="M15" s="227" t="s">
        <v>35</v>
      </c>
      <c r="N15" s="270"/>
      <c r="O15" s="261"/>
      <c r="P15" s="262"/>
    </row>
    <row r="16" spans="3:16" ht="13" x14ac:dyDescent="0.3">
      <c r="C16" s="227" t="s">
        <v>88</v>
      </c>
      <c r="D16" s="271"/>
      <c r="E16" s="273"/>
      <c r="F16" s="262"/>
      <c r="G16" s="249"/>
      <c r="H16" s="227" t="s">
        <v>88</v>
      </c>
      <c r="I16" s="271"/>
      <c r="J16" s="273"/>
      <c r="K16" s="262"/>
      <c r="M16" s="227" t="s">
        <v>88</v>
      </c>
      <c r="N16" s="271"/>
      <c r="O16" s="273"/>
      <c r="P16" s="262"/>
    </row>
    <row r="17" spans="3:16" ht="13" x14ac:dyDescent="0.3">
      <c r="C17" s="320" t="s">
        <v>89</v>
      </c>
      <c r="D17" s="272"/>
      <c r="E17" s="273"/>
      <c r="F17" s="262"/>
      <c r="G17" s="249"/>
      <c r="H17" s="320" t="s">
        <v>89</v>
      </c>
      <c r="I17" s="272"/>
      <c r="J17" s="273"/>
      <c r="K17" s="262"/>
      <c r="M17" s="320" t="s">
        <v>89</v>
      </c>
      <c r="N17" s="272"/>
      <c r="O17" s="273"/>
      <c r="P17" s="262"/>
    </row>
    <row r="18" spans="3:16" ht="13" x14ac:dyDescent="0.3">
      <c r="C18" s="320" t="s">
        <v>90</v>
      </c>
      <c r="D18" s="272"/>
      <c r="E18" s="273"/>
      <c r="F18" s="262"/>
      <c r="G18" s="249"/>
      <c r="H18" s="320" t="s">
        <v>90</v>
      </c>
      <c r="I18" s="272"/>
      <c r="J18" s="273"/>
      <c r="K18" s="262"/>
      <c r="M18" s="320" t="s">
        <v>90</v>
      </c>
      <c r="N18" s="272"/>
      <c r="O18" s="273"/>
      <c r="P18" s="262"/>
    </row>
    <row r="19" spans="3:16" ht="13" x14ac:dyDescent="0.3">
      <c r="C19" s="321"/>
      <c r="D19" s="272"/>
      <c r="E19" s="273"/>
      <c r="F19" s="262"/>
      <c r="G19" s="249"/>
      <c r="H19" s="321"/>
      <c r="I19" s="272"/>
      <c r="J19" s="273"/>
      <c r="K19" s="262"/>
      <c r="M19" s="321"/>
      <c r="N19" s="272"/>
      <c r="O19" s="273"/>
      <c r="P19" s="262"/>
    </row>
    <row r="20" spans="3:16" ht="13" x14ac:dyDescent="0.3">
      <c r="C20" s="227" t="s">
        <v>36</v>
      </c>
      <c r="D20" s="270"/>
      <c r="E20" s="261"/>
      <c r="F20" s="262"/>
      <c r="G20" s="249"/>
      <c r="H20" s="227" t="s">
        <v>36</v>
      </c>
      <c r="I20" s="270"/>
      <c r="J20" s="261"/>
      <c r="K20" s="262"/>
      <c r="M20" s="227" t="s">
        <v>36</v>
      </c>
      <c r="N20" s="270"/>
      <c r="O20" s="261"/>
      <c r="P20" s="262"/>
    </row>
    <row r="21" spans="3:16" ht="13" x14ac:dyDescent="0.3">
      <c r="C21" s="227"/>
      <c r="D21" s="270"/>
      <c r="E21" s="261"/>
      <c r="F21" s="262"/>
      <c r="G21" s="249"/>
      <c r="H21" s="227"/>
      <c r="I21" s="270"/>
      <c r="J21" s="261"/>
      <c r="K21" s="262"/>
      <c r="M21" s="227"/>
      <c r="N21" s="270"/>
      <c r="O21" s="261"/>
      <c r="P21" s="262"/>
    </row>
    <row r="22" spans="3:16" ht="13" x14ac:dyDescent="0.3">
      <c r="C22" s="227" t="s">
        <v>37</v>
      </c>
      <c r="D22" s="270"/>
      <c r="E22" s="261"/>
      <c r="F22" s="262"/>
      <c r="G22" s="249"/>
      <c r="H22" s="227" t="s">
        <v>37</v>
      </c>
      <c r="I22" s="270"/>
      <c r="J22" s="261"/>
      <c r="K22" s="262"/>
      <c r="M22" s="227" t="s">
        <v>37</v>
      </c>
      <c r="N22" s="270"/>
      <c r="O22" s="261"/>
      <c r="P22" s="262"/>
    </row>
    <row r="23" spans="3:16" ht="13" x14ac:dyDescent="0.3">
      <c r="C23" s="235"/>
      <c r="D23" s="270"/>
      <c r="E23" s="261"/>
      <c r="F23" s="262"/>
      <c r="G23" s="249"/>
      <c r="H23" s="235"/>
      <c r="I23" s="270"/>
      <c r="J23" s="261"/>
      <c r="K23" s="262"/>
      <c r="M23" s="235"/>
      <c r="N23" s="270"/>
      <c r="O23" s="261"/>
      <c r="P23" s="262"/>
    </row>
    <row r="24" spans="3:16" ht="13" x14ac:dyDescent="0.3">
      <c r="C24" s="235"/>
      <c r="D24" s="270"/>
      <c r="E24" s="261"/>
      <c r="F24" s="262"/>
      <c r="G24" s="249"/>
      <c r="H24" s="235"/>
      <c r="I24" s="270"/>
      <c r="J24" s="261"/>
      <c r="K24" s="262"/>
      <c r="M24" s="235"/>
      <c r="N24" s="270"/>
      <c r="O24" s="261"/>
      <c r="P24" s="262"/>
    </row>
    <row r="25" spans="3:16" ht="13" x14ac:dyDescent="0.3">
      <c r="C25" s="227" t="s">
        <v>38</v>
      </c>
      <c r="D25" s="270"/>
      <c r="E25" s="261"/>
      <c r="F25" s="262"/>
      <c r="G25" s="249"/>
      <c r="H25" s="227" t="s">
        <v>38</v>
      </c>
      <c r="I25" s="270"/>
      <c r="J25" s="261"/>
      <c r="K25" s="262"/>
      <c r="M25" s="227" t="s">
        <v>38</v>
      </c>
      <c r="N25" s="270"/>
      <c r="O25" s="261"/>
      <c r="P25" s="262"/>
    </row>
    <row r="26" spans="3:16" ht="13.5" thickBot="1" x14ac:dyDescent="0.35">
      <c r="C26" s="227"/>
      <c r="D26" s="267"/>
      <c r="E26" s="258"/>
      <c r="F26" s="268"/>
      <c r="G26" s="249"/>
      <c r="H26" s="227"/>
      <c r="I26" s="267"/>
      <c r="J26" s="258"/>
      <c r="K26" s="268"/>
      <c r="M26" s="227"/>
      <c r="N26" s="267"/>
      <c r="O26" s="258"/>
      <c r="P26" s="268"/>
    </row>
    <row r="27" spans="3:16" ht="13.5" thickBot="1" x14ac:dyDescent="0.35">
      <c r="C27" s="228" t="s">
        <v>39</v>
      </c>
      <c r="D27" s="229"/>
      <c r="E27" s="236"/>
      <c r="F27" s="275"/>
      <c r="G27" s="249"/>
      <c r="H27" s="228" t="s">
        <v>39</v>
      </c>
      <c r="I27" s="229"/>
      <c r="J27" s="236"/>
      <c r="K27" s="275"/>
      <c r="M27" s="228" t="s">
        <v>39</v>
      </c>
      <c r="N27" s="229"/>
      <c r="O27" s="236"/>
      <c r="P27" s="275"/>
    </row>
    <row r="28" spans="3:16" ht="13" x14ac:dyDescent="0.3">
      <c r="C28" s="227" t="s">
        <v>14</v>
      </c>
      <c r="D28" s="267"/>
      <c r="E28" s="256"/>
      <c r="F28" s="268"/>
      <c r="G28" s="249"/>
      <c r="H28" s="227" t="s">
        <v>14</v>
      </c>
      <c r="I28" s="267"/>
      <c r="J28" s="256"/>
      <c r="K28" s="268"/>
      <c r="M28" s="227" t="s">
        <v>14</v>
      </c>
      <c r="N28" s="267"/>
      <c r="O28" s="256"/>
      <c r="P28" s="268"/>
    </row>
    <row r="29" spans="3:16" ht="13" x14ac:dyDescent="0.3">
      <c r="C29" s="227" t="s">
        <v>41</v>
      </c>
      <c r="D29" s="271"/>
      <c r="E29" s="273"/>
      <c r="F29" s="262"/>
      <c r="G29" s="249"/>
      <c r="H29" s="227" t="s">
        <v>41</v>
      </c>
      <c r="I29" s="271"/>
      <c r="J29" s="273"/>
      <c r="K29" s="262"/>
      <c r="M29" s="227" t="s">
        <v>41</v>
      </c>
      <c r="N29" s="271"/>
      <c r="O29" s="273"/>
      <c r="P29" s="262"/>
    </row>
    <row r="30" spans="3:16" ht="13" x14ac:dyDescent="0.3">
      <c r="C30" s="227" t="s">
        <v>42</v>
      </c>
      <c r="D30" s="271"/>
      <c r="E30" s="273"/>
      <c r="F30" s="262"/>
      <c r="G30" s="249"/>
      <c r="H30" s="227" t="s">
        <v>42</v>
      </c>
      <c r="I30" s="271"/>
      <c r="J30" s="273"/>
      <c r="K30" s="262"/>
      <c r="M30" s="227" t="s">
        <v>42</v>
      </c>
      <c r="N30" s="271"/>
      <c r="O30" s="273"/>
      <c r="P30" s="262"/>
    </row>
    <row r="31" spans="3:16" ht="13" x14ac:dyDescent="0.3">
      <c r="C31" s="227" t="s">
        <v>44</v>
      </c>
      <c r="D31" s="271"/>
      <c r="E31" s="273"/>
      <c r="F31" s="262"/>
      <c r="G31" s="249"/>
      <c r="H31" s="227" t="s">
        <v>44</v>
      </c>
      <c r="I31" s="271"/>
      <c r="J31" s="273"/>
      <c r="K31" s="262"/>
      <c r="M31" s="227" t="s">
        <v>44</v>
      </c>
      <c r="N31" s="271"/>
      <c r="O31" s="273"/>
      <c r="P31" s="262"/>
    </row>
    <row r="32" spans="3:16" ht="13" x14ac:dyDescent="0.3">
      <c r="C32" s="227" t="s">
        <v>45</v>
      </c>
      <c r="D32" s="271"/>
      <c r="E32" s="273"/>
      <c r="F32" s="262"/>
      <c r="G32" s="249"/>
      <c r="H32" s="227" t="s">
        <v>45</v>
      </c>
      <c r="I32" s="271"/>
      <c r="J32" s="273"/>
      <c r="K32" s="262"/>
      <c r="M32" s="227" t="s">
        <v>45</v>
      </c>
      <c r="N32" s="271"/>
      <c r="O32" s="273"/>
      <c r="P32" s="262"/>
    </row>
    <row r="33" spans="3:16" ht="13" x14ac:dyDescent="0.3">
      <c r="C33" s="227" t="s">
        <v>46</v>
      </c>
      <c r="D33" s="270"/>
      <c r="E33" s="261"/>
      <c r="F33" s="262"/>
      <c r="G33" s="249"/>
      <c r="H33" s="227" t="s">
        <v>46</v>
      </c>
      <c r="I33" s="270"/>
      <c r="J33" s="261"/>
      <c r="K33" s="262"/>
      <c r="M33" s="227" t="s">
        <v>46</v>
      </c>
      <c r="N33" s="270"/>
      <c r="O33" s="261"/>
      <c r="P33" s="262"/>
    </row>
    <row r="34" spans="3:16" ht="13.5" thickBot="1" x14ac:dyDescent="0.35">
      <c r="C34" s="223" t="s">
        <v>74</v>
      </c>
      <c r="D34" s="269"/>
      <c r="E34" s="258"/>
      <c r="F34" s="268"/>
      <c r="G34" s="249"/>
      <c r="H34" s="223" t="s">
        <v>74</v>
      </c>
      <c r="I34" s="269"/>
      <c r="J34" s="258"/>
      <c r="K34" s="268"/>
      <c r="M34" s="223" t="s">
        <v>74</v>
      </c>
      <c r="N34" s="269"/>
      <c r="O34" s="258"/>
      <c r="P34" s="268"/>
    </row>
    <row r="35" spans="3:16" ht="13.5" thickBot="1" x14ac:dyDescent="0.35">
      <c r="C35" s="223" t="s">
        <v>47</v>
      </c>
      <c r="D35" s="229"/>
      <c r="E35" s="236"/>
      <c r="F35" s="278"/>
      <c r="G35" s="249"/>
      <c r="H35" s="223" t="s">
        <v>47</v>
      </c>
      <c r="I35" s="229"/>
      <c r="J35" s="236"/>
      <c r="K35" s="278"/>
      <c r="M35" s="223" t="s">
        <v>47</v>
      </c>
      <c r="N35" s="229"/>
      <c r="O35" s="236"/>
      <c r="P35" s="278"/>
    </row>
    <row r="36" spans="3:16" ht="16" thickBot="1" x14ac:dyDescent="0.4">
      <c r="C36" s="237"/>
      <c r="D36" s="238"/>
      <c r="E36" s="239"/>
      <c r="F36" s="277"/>
      <c r="G36" s="249"/>
      <c r="H36" s="237"/>
      <c r="I36" s="238"/>
      <c r="J36" s="239"/>
      <c r="K36" s="277"/>
      <c r="M36" s="237"/>
      <c r="N36" s="238"/>
      <c r="O36" s="239"/>
      <c r="P36" s="277"/>
    </row>
    <row r="37" spans="3:16" ht="15.5" thickBot="1" x14ac:dyDescent="0.35">
      <c r="C37" s="279" t="s">
        <v>48</v>
      </c>
      <c r="D37" s="237"/>
      <c r="E37" s="240"/>
      <c r="F37" s="276"/>
      <c r="G37" s="249"/>
      <c r="H37" s="279" t="s">
        <v>48</v>
      </c>
      <c r="I37" s="237"/>
      <c r="J37" s="240"/>
      <c r="K37" s="276"/>
      <c r="M37" s="279" t="s">
        <v>48</v>
      </c>
      <c r="N37" s="237"/>
      <c r="O37" s="240"/>
      <c r="P37" s="276"/>
    </row>
    <row r="38" spans="3:16" ht="18.5" thickBot="1" x14ac:dyDescent="0.45">
      <c r="C38" s="280" t="s">
        <v>18</v>
      </c>
      <c r="D38" s="241"/>
      <c r="E38" s="242"/>
      <c r="F38" s="243"/>
      <c r="G38" s="249"/>
      <c r="H38" s="280" t="s">
        <v>18</v>
      </c>
      <c r="I38" s="241"/>
      <c r="J38" s="242"/>
      <c r="K38" s="243"/>
      <c r="M38" s="280" t="s">
        <v>18</v>
      </c>
      <c r="N38" s="241"/>
      <c r="O38" s="242"/>
      <c r="P38" s="243"/>
    </row>
    <row r="39" spans="3:16" ht="16" thickBot="1" x14ac:dyDescent="0.4">
      <c r="C39" s="244"/>
      <c r="D39" s="245"/>
      <c r="E39" s="246"/>
      <c r="F39" s="247"/>
      <c r="G39" s="249"/>
      <c r="H39" s="244"/>
      <c r="I39" s="245"/>
      <c r="J39" s="246"/>
      <c r="K39" s="247"/>
      <c r="M39" s="244"/>
      <c r="N39" s="245"/>
      <c r="O39" s="246"/>
      <c r="P39" s="247"/>
    </row>
  </sheetData>
  <mergeCells count="1">
    <mergeCell ref="C1:P1"/>
  </mergeCells>
  <phoneticPr fontId="0" type="noConversion"/>
  <printOptions horizontalCentered="1" verticalCentered="1"/>
  <pageMargins left="0.78740157480314965" right="0.78740157480314965" top="0.27559055118110237" bottom="0.51181102362204722" header="0.23622047244094491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M42"/>
  <sheetViews>
    <sheetView workbookViewId="0">
      <selection activeCell="D9" sqref="D9:E9"/>
    </sheetView>
  </sheetViews>
  <sheetFormatPr defaultRowHeight="12.5" x14ac:dyDescent="0.25"/>
  <cols>
    <col min="4" max="4" width="9.54296875" customWidth="1"/>
  </cols>
  <sheetData>
    <row r="2" spans="3:13" ht="14" x14ac:dyDescent="0.3">
      <c r="C2" s="348" t="s">
        <v>76</v>
      </c>
      <c r="D2" s="349"/>
      <c r="E2" s="349"/>
      <c r="F2" s="350"/>
      <c r="J2" s="221" t="s">
        <v>77</v>
      </c>
      <c r="K2" s="221"/>
      <c r="L2" s="221"/>
    </row>
    <row r="3" spans="3:13" ht="13" x14ac:dyDescent="0.3">
      <c r="C3" s="351" t="s">
        <v>105</v>
      </c>
      <c r="D3" s="352"/>
      <c r="E3" s="352"/>
      <c r="F3" s="353"/>
    </row>
    <row r="6" spans="3:13" ht="14.5" thickBot="1" x14ac:dyDescent="0.35">
      <c r="E6" s="221" t="s">
        <v>73</v>
      </c>
    </row>
    <row r="7" spans="3:13" ht="13" x14ac:dyDescent="0.3">
      <c r="C7" s="222"/>
      <c r="D7" s="253"/>
      <c r="E7" s="254" t="s">
        <v>20</v>
      </c>
      <c r="F7" s="255"/>
      <c r="J7" s="194"/>
    </row>
    <row r="8" spans="3:13" ht="13" x14ac:dyDescent="0.3">
      <c r="C8" s="250"/>
      <c r="D8" s="250"/>
      <c r="E8" s="251" t="s">
        <v>55</v>
      </c>
      <c r="F8" s="252">
        <v>0.125</v>
      </c>
    </row>
    <row r="9" spans="3:13" ht="13" x14ac:dyDescent="0.3">
      <c r="C9" s="264"/>
      <c r="D9" s="224" t="s">
        <v>112</v>
      </c>
      <c r="E9" s="225" t="s">
        <v>117</v>
      </c>
      <c r="F9" s="226" t="s">
        <v>31</v>
      </c>
      <c r="K9" s="281"/>
      <c r="L9" s="282"/>
      <c r="M9" s="281"/>
    </row>
    <row r="10" spans="3:13" ht="13" x14ac:dyDescent="0.3">
      <c r="C10" s="227" t="s">
        <v>32</v>
      </c>
      <c r="D10" s="260">
        <v>80</v>
      </c>
      <c r="E10" s="261">
        <v>150</v>
      </c>
      <c r="F10" s="262">
        <v>12000</v>
      </c>
      <c r="K10" s="281"/>
      <c r="L10" s="282"/>
      <c r="M10" s="281"/>
    </row>
    <row r="11" spans="3:13" ht="13" x14ac:dyDescent="0.3">
      <c r="C11" s="227"/>
      <c r="D11" s="257"/>
      <c r="E11" s="258"/>
      <c r="F11" s="259"/>
      <c r="K11" s="281"/>
      <c r="L11" s="282"/>
      <c r="M11" s="281"/>
    </row>
    <row r="12" spans="3:13" ht="13" x14ac:dyDescent="0.3">
      <c r="C12" s="228" t="s">
        <v>33</v>
      </c>
      <c r="D12" s="229"/>
      <c r="E12" s="230"/>
      <c r="F12" s="263">
        <v>12000</v>
      </c>
      <c r="K12" s="281"/>
      <c r="L12" s="282"/>
      <c r="M12" s="281"/>
    </row>
    <row r="13" spans="3:13" ht="13" x14ac:dyDescent="0.3">
      <c r="C13" s="231"/>
      <c r="D13" s="232"/>
      <c r="E13" s="233"/>
      <c r="F13" s="234"/>
      <c r="K13" s="281"/>
      <c r="L13" s="282"/>
      <c r="M13" s="281"/>
    </row>
    <row r="14" spans="3:13" ht="13" x14ac:dyDescent="0.3">
      <c r="C14" s="228" t="s">
        <v>54</v>
      </c>
      <c r="D14" s="229"/>
      <c r="E14" s="230"/>
      <c r="F14" s="234"/>
      <c r="K14" s="281"/>
      <c r="L14" s="282"/>
      <c r="M14" s="281"/>
    </row>
    <row r="15" spans="3:13" ht="13" x14ac:dyDescent="0.3">
      <c r="C15" s="231"/>
      <c r="D15" s="224" t="s">
        <v>29</v>
      </c>
      <c r="E15" s="225" t="s">
        <v>30</v>
      </c>
      <c r="F15" s="234"/>
      <c r="K15" s="281"/>
      <c r="L15" s="282"/>
      <c r="M15" s="281"/>
    </row>
    <row r="16" spans="3:13" ht="13" x14ac:dyDescent="0.3">
      <c r="C16" s="231"/>
      <c r="D16" s="265"/>
      <c r="E16" s="256"/>
      <c r="F16" s="266"/>
    </row>
    <row r="17" spans="3:13" ht="13" x14ac:dyDescent="0.3">
      <c r="C17" s="227" t="s">
        <v>34</v>
      </c>
      <c r="D17" s="325" t="s">
        <v>110</v>
      </c>
      <c r="E17" s="258">
        <v>3.52</v>
      </c>
      <c r="F17" s="259">
        <v>598</v>
      </c>
    </row>
    <row r="18" spans="3:13" ht="13" x14ac:dyDescent="0.3">
      <c r="C18" s="227" t="s">
        <v>35</v>
      </c>
      <c r="D18" s="322" t="s">
        <v>109</v>
      </c>
      <c r="E18" s="327">
        <v>9</v>
      </c>
      <c r="F18" s="262">
        <v>1800</v>
      </c>
      <c r="J18" s="194" t="s">
        <v>78</v>
      </c>
    </row>
    <row r="19" spans="3:13" ht="13" x14ac:dyDescent="0.3">
      <c r="C19" s="227" t="s">
        <v>88</v>
      </c>
      <c r="D19" s="323" t="s">
        <v>108</v>
      </c>
      <c r="E19" s="327">
        <v>24</v>
      </c>
      <c r="F19" s="262">
        <v>595</v>
      </c>
    </row>
    <row r="20" spans="3:13" ht="13" x14ac:dyDescent="0.3">
      <c r="C20" s="320" t="s">
        <v>89</v>
      </c>
      <c r="D20" s="324" t="s">
        <v>107</v>
      </c>
      <c r="E20" s="327">
        <v>8.58</v>
      </c>
      <c r="F20" s="262">
        <v>295</v>
      </c>
      <c r="K20" s="283" t="s">
        <v>79</v>
      </c>
      <c r="L20" s="284" t="s">
        <v>87</v>
      </c>
      <c r="M20" s="281" t="s">
        <v>83</v>
      </c>
    </row>
    <row r="21" spans="3:13" ht="13" x14ac:dyDescent="0.3">
      <c r="C21" s="320" t="s">
        <v>90</v>
      </c>
      <c r="D21" s="324" t="s">
        <v>106</v>
      </c>
      <c r="E21" s="327">
        <v>1.5</v>
      </c>
      <c r="F21" s="262">
        <v>30</v>
      </c>
      <c r="K21" s="281"/>
      <c r="L21" s="284"/>
      <c r="M21" s="281"/>
    </row>
    <row r="22" spans="3:13" ht="13" x14ac:dyDescent="0.3">
      <c r="C22" s="274"/>
      <c r="D22" s="272"/>
      <c r="E22" s="273"/>
      <c r="F22" s="262"/>
      <c r="K22" s="283" t="s">
        <v>80</v>
      </c>
      <c r="L22" s="284" t="s">
        <v>84</v>
      </c>
      <c r="M22" s="281" t="s">
        <v>83</v>
      </c>
    </row>
    <row r="23" spans="3:13" ht="13" x14ac:dyDescent="0.3">
      <c r="C23" s="227" t="s">
        <v>36</v>
      </c>
      <c r="D23" s="270" t="s">
        <v>114</v>
      </c>
      <c r="E23" s="261">
        <v>15</v>
      </c>
      <c r="F23" s="262">
        <v>83.85</v>
      </c>
      <c r="K23" s="281"/>
      <c r="L23" s="284"/>
      <c r="M23" s="281"/>
    </row>
    <row r="24" spans="3:13" ht="13" x14ac:dyDescent="0.3">
      <c r="C24" s="227"/>
      <c r="D24" s="270" t="s">
        <v>115</v>
      </c>
      <c r="E24" s="261">
        <v>0.6</v>
      </c>
      <c r="F24" s="262">
        <v>103.2</v>
      </c>
      <c r="K24" s="283" t="s">
        <v>81</v>
      </c>
      <c r="L24" s="284" t="s">
        <v>85</v>
      </c>
      <c r="M24" s="281" t="s">
        <v>83</v>
      </c>
    </row>
    <row r="25" spans="3:13" ht="13" x14ac:dyDescent="0.3">
      <c r="C25" s="227"/>
      <c r="D25" s="270" t="s">
        <v>116</v>
      </c>
      <c r="E25" s="261">
        <v>0.2</v>
      </c>
      <c r="F25" s="262">
        <v>9</v>
      </c>
      <c r="K25" s="281"/>
      <c r="L25" s="284"/>
      <c r="M25" s="281"/>
    </row>
    <row r="26" spans="3:13" ht="13" x14ac:dyDescent="0.3">
      <c r="C26" s="328" t="s">
        <v>37</v>
      </c>
      <c r="D26" s="270" t="s">
        <v>98</v>
      </c>
      <c r="E26" s="261">
        <v>0.5</v>
      </c>
      <c r="F26" s="262">
        <v>323</v>
      </c>
      <c r="K26" s="283" t="s">
        <v>82</v>
      </c>
      <c r="L26" s="284" t="s">
        <v>86</v>
      </c>
      <c r="M26" s="281" t="s">
        <v>83</v>
      </c>
    </row>
    <row r="27" spans="3:13" ht="13" x14ac:dyDescent="0.3">
      <c r="C27" s="235"/>
      <c r="D27" s="270" t="s">
        <v>96</v>
      </c>
      <c r="E27" s="261">
        <v>0.2</v>
      </c>
      <c r="F27" s="262">
        <v>91</v>
      </c>
    </row>
    <row r="28" spans="3:13" ht="13" x14ac:dyDescent="0.3">
      <c r="C28" s="227"/>
      <c r="D28" s="270" t="s">
        <v>97</v>
      </c>
      <c r="E28" s="327">
        <v>8.3333333333333329E-2</v>
      </c>
      <c r="F28" s="262">
        <v>60</v>
      </c>
    </row>
    <row r="29" spans="3:13" ht="13.5" thickBot="1" x14ac:dyDescent="0.35">
      <c r="C29" s="227" t="s">
        <v>38</v>
      </c>
      <c r="D29" s="267" t="s">
        <v>102</v>
      </c>
      <c r="E29" s="258">
        <v>0.2</v>
      </c>
      <c r="F29" s="268">
        <v>43</v>
      </c>
      <c r="J29" s="194"/>
      <c r="M29" s="285"/>
    </row>
    <row r="30" spans="3:13" ht="13.5" thickBot="1" x14ac:dyDescent="0.35">
      <c r="C30" s="228" t="s">
        <v>39</v>
      </c>
      <c r="D30" s="229"/>
      <c r="E30" s="236"/>
      <c r="F30" s="275">
        <v>4031</v>
      </c>
      <c r="L30" s="286"/>
      <c r="M30" s="284"/>
    </row>
    <row r="31" spans="3:13" ht="13" x14ac:dyDescent="0.3">
      <c r="C31" s="227" t="s">
        <v>14</v>
      </c>
      <c r="D31" s="267" t="s">
        <v>40</v>
      </c>
      <c r="E31" s="256"/>
      <c r="F31" s="268">
        <v>199</v>
      </c>
      <c r="K31" s="283"/>
      <c r="L31" s="284"/>
      <c r="M31" s="287"/>
    </row>
    <row r="32" spans="3:13" ht="13" x14ac:dyDescent="0.3">
      <c r="C32" s="227" t="s">
        <v>41</v>
      </c>
      <c r="D32" s="271"/>
      <c r="E32" s="326">
        <v>95</v>
      </c>
      <c r="F32" s="262">
        <v>805</v>
      </c>
      <c r="K32" s="283"/>
      <c r="L32" s="284"/>
      <c r="M32" s="287"/>
    </row>
    <row r="33" spans="3:13" ht="13" x14ac:dyDescent="0.3">
      <c r="C33" s="227" t="s">
        <v>42</v>
      </c>
      <c r="D33" s="271" t="s">
        <v>43</v>
      </c>
      <c r="E33" s="273"/>
      <c r="F33" s="262">
        <v>350</v>
      </c>
      <c r="M33" s="287"/>
    </row>
    <row r="34" spans="3:13" ht="13" x14ac:dyDescent="0.3">
      <c r="C34" s="227" t="s">
        <v>44</v>
      </c>
      <c r="D34" s="271" t="s">
        <v>43</v>
      </c>
      <c r="E34" s="273"/>
      <c r="F34" s="262">
        <v>1000</v>
      </c>
      <c r="K34" s="283"/>
      <c r="L34" s="284"/>
      <c r="M34" s="284"/>
    </row>
    <row r="35" spans="3:13" ht="13" x14ac:dyDescent="0.3">
      <c r="C35" s="227" t="s">
        <v>45</v>
      </c>
      <c r="D35" s="271"/>
      <c r="E35" s="273"/>
      <c r="F35" s="262"/>
      <c r="K35" s="283"/>
      <c r="L35" s="284"/>
      <c r="M35" s="287"/>
    </row>
    <row r="36" spans="3:13" ht="13" x14ac:dyDescent="0.3">
      <c r="C36" s="227" t="s">
        <v>46</v>
      </c>
      <c r="D36" s="270">
        <v>10</v>
      </c>
      <c r="E36" s="261">
        <v>210</v>
      </c>
      <c r="F36" s="262">
        <v>2100</v>
      </c>
      <c r="K36" s="283"/>
      <c r="L36" s="284"/>
      <c r="M36" s="287"/>
    </row>
    <row r="37" spans="3:13" ht="13.5" thickBot="1" x14ac:dyDescent="0.35">
      <c r="C37" s="223"/>
      <c r="D37" s="269"/>
      <c r="E37" s="258"/>
      <c r="F37" s="268"/>
      <c r="K37" s="283"/>
      <c r="L37" s="284"/>
      <c r="M37" s="284"/>
    </row>
    <row r="38" spans="3:13" ht="13.5" thickBot="1" x14ac:dyDescent="0.35">
      <c r="C38" s="223" t="s">
        <v>47</v>
      </c>
      <c r="D38" s="229"/>
      <c r="E38" s="236"/>
      <c r="F38" s="278">
        <v>8485</v>
      </c>
      <c r="K38" s="283"/>
      <c r="L38" s="284"/>
      <c r="M38" s="284"/>
    </row>
    <row r="39" spans="3:13" ht="16" thickBot="1" x14ac:dyDescent="0.4">
      <c r="C39" s="237"/>
      <c r="D39" s="238"/>
      <c r="E39" s="239"/>
      <c r="F39" s="277"/>
      <c r="K39" s="283"/>
      <c r="L39" s="284"/>
      <c r="M39" s="287"/>
    </row>
    <row r="40" spans="3:13" ht="15.5" thickBot="1" x14ac:dyDescent="0.35">
      <c r="C40" s="279" t="s">
        <v>48</v>
      </c>
      <c r="D40" s="237"/>
      <c r="E40" s="240"/>
      <c r="F40" s="276">
        <v>7969</v>
      </c>
      <c r="K40" s="283"/>
      <c r="L40" s="284"/>
      <c r="M40" s="287"/>
    </row>
    <row r="41" spans="3:13" ht="18.5" thickBot="1" x14ac:dyDescent="0.45">
      <c r="C41" s="280" t="s">
        <v>18</v>
      </c>
      <c r="D41" s="241"/>
      <c r="E41" s="242"/>
      <c r="F41" s="243">
        <v>3515</v>
      </c>
      <c r="K41" s="283"/>
      <c r="L41" s="284"/>
      <c r="M41" s="287"/>
    </row>
    <row r="42" spans="3:13" ht="16" thickBot="1" x14ac:dyDescent="0.4">
      <c r="C42" s="244"/>
      <c r="D42" s="245"/>
      <c r="E42" s="246"/>
      <c r="F42" s="247"/>
      <c r="K42" s="283"/>
      <c r="L42" s="284"/>
      <c r="M42" s="287"/>
    </row>
  </sheetData>
  <mergeCells count="2">
    <mergeCell ref="C2:F2"/>
    <mergeCell ref="C3:F3"/>
  </mergeCells>
  <phoneticPr fontId="0" type="noConversion"/>
  <printOptions horizontalCentered="1" verticalCentered="1"/>
  <pageMargins left="0.78740157480314965" right="0.78740157480314965" top="0.21" bottom="0.22" header="0.17" footer="0.17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kalkyler och underlag</vt:lpstr>
      <vt:lpstr>tomma kalkylblad</vt:lpstr>
      <vt:lpstr>underlag och exempel</vt:lpstr>
      <vt:lpstr>'kalkyler och underlag'!Utskriftsområde</vt:lpstr>
      <vt:lpstr>'tomma kalkylblad'!Utskriftsområde</vt:lpstr>
      <vt:lpstr>'underlag och exempel'!Utskriftsområde</vt:lpstr>
    </vt:vector>
  </TitlesOfParts>
  <Company>HS Malmöhus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Yngvesson</dc:creator>
  <cp:lastModifiedBy>Dan-Axel Danielsson</cp:lastModifiedBy>
  <cp:lastPrinted>2011-11-14T10:43:22Z</cp:lastPrinted>
  <dcterms:created xsi:type="dcterms:W3CDTF">2002-09-17T11:11:40Z</dcterms:created>
  <dcterms:modified xsi:type="dcterms:W3CDTF">2022-10-19T11:10:20Z</dcterms:modified>
</cp:coreProperties>
</file>