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8732beb24d5fa7/Dokument/"/>
    </mc:Choice>
  </mc:AlternateContent>
  <xr:revisionPtr revIDLastSave="7" documentId="8_{DD884DAC-5DF1-46D1-B579-64C3F1FE91CD}" xr6:coauthVersionLast="47" xr6:coauthVersionMax="47" xr10:uidLastSave="{6E8935B0-E05A-4214-A10A-B1C9057047FA}"/>
  <bookViews>
    <workbookView xWindow="-110" yWindow="-110" windowWidth="19420" windowHeight="10420" xr2:uid="{00000000-000D-0000-FFFF-FFFF00000000}"/>
  </bookViews>
  <sheets>
    <sheet name="Beräknad N-giva" sheetId="1" r:id="rId1"/>
    <sheet name="Tabeller" sheetId="2" r:id="rId2"/>
    <sheet name="Gödsling protein" sheetId="10" r:id="rId3"/>
  </sheets>
  <definedNames>
    <definedName name="_xlnm.Print_Area" localSheetId="2">'Gödsling protein'!$A$3:$I$35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0" l="1"/>
  <c r="D12" i="10"/>
  <c r="D10" i="10"/>
  <c r="E12" i="10"/>
  <c r="E10" i="10"/>
  <c r="F12" i="10"/>
  <c r="F10" i="10"/>
  <c r="F13" i="10" s="1"/>
  <c r="F14" i="10" s="1"/>
  <c r="G12" i="10"/>
  <c r="G10" i="10"/>
  <c r="H12" i="10"/>
  <c r="H10" i="10"/>
  <c r="H13" i="10" s="1"/>
  <c r="H14" i="10" s="1"/>
  <c r="C12" i="10"/>
  <c r="C10" i="10"/>
  <c r="C29" i="10"/>
  <c r="F19" i="10" s="1"/>
  <c r="D19" i="10"/>
  <c r="G62" i="2"/>
  <c r="G63" i="2"/>
  <c r="G64" i="2"/>
  <c r="G65" i="2"/>
  <c r="G66" i="2"/>
  <c r="G67" i="2"/>
  <c r="G61" i="2"/>
  <c r="D28" i="1"/>
  <c r="C28" i="1"/>
  <c r="B28" i="1"/>
  <c r="F39" i="1"/>
  <c r="D39" i="1" s="1"/>
  <c r="C39" i="1"/>
  <c r="F40" i="1"/>
  <c r="C40" i="1" s="1"/>
  <c r="F41" i="1"/>
  <c r="C41" i="1" s="1"/>
  <c r="F42" i="1"/>
  <c r="D42" i="1" s="1"/>
  <c r="C42" i="1"/>
  <c r="F43" i="1"/>
  <c r="C43" i="1" s="1"/>
  <c r="F44" i="1"/>
  <c r="C44" i="1"/>
  <c r="F38" i="1"/>
  <c r="C38" i="1" s="1"/>
  <c r="D44" i="1"/>
  <c r="V5" i="1"/>
  <c r="U5" i="1"/>
  <c r="T5" i="1"/>
  <c r="V4" i="1"/>
  <c r="U4" i="1"/>
  <c r="T4" i="1"/>
  <c r="V3" i="1"/>
  <c r="U3" i="1"/>
  <c r="T3" i="1"/>
  <c r="F9" i="1"/>
  <c r="H9" i="1" s="1"/>
  <c r="G9" i="1"/>
  <c r="F10" i="1"/>
  <c r="E10" i="1" s="1"/>
  <c r="G10" i="1"/>
  <c r="F11" i="1"/>
  <c r="H11" i="1" s="1"/>
  <c r="G11" i="1"/>
  <c r="F12" i="1"/>
  <c r="G12" i="1"/>
  <c r="H12" i="1" s="1"/>
  <c r="F13" i="1"/>
  <c r="H13" i="1" s="1"/>
  <c r="G13" i="1"/>
  <c r="F8" i="1"/>
  <c r="C8" i="1" s="1"/>
  <c r="G8" i="1"/>
  <c r="C20" i="1"/>
  <c r="C26" i="1"/>
  <c r="D20" i="1"/>
  <c r="D26" i="1"/>
  <c r="D30" i="1" s="1"/>
  <c r="B20" i="1"/>
  <c r="B30" i="1" s="1"/>
  <c r="B26" i="1"/>
  <c r="C22" i="1"/>
  <c r="D22" i="1"/>
  <c r="D23" i="1" s="1"/>
  <c r="D24" i="1" s="1"/>
  <c r="B22" i="1"/>
  <c r="L8" i="1"/>
  <c r="O8" i="1" s="1"/>
  <c r="M8" i="1"/>
  <c r="L9" i="1"/>
  <c r="O9" i="1" s="1"/>
  <c r="L10" i="1"/>
  <c r="M10" i="1" s="1"/>
  <c r="L7" i="1"/>
  <c r="O7" i="1" s="1"/>
  <c r="M7" i="1"/>
  <c r="F14" i="1"/>
  <c r="E14" i="1" s="1"/>
  <c r="C14" i="1"/>
  <c r="E9" i="1"/>
  <c r="E13" i="1"/>
  <c r="D12" i="1"/>
  <c r="D8" i="1"/>
  <c r="C9" i="1"/>
  <c r="C13" i="1"/>
  <c r="D13" i="1"/>
  <c r="D9" i="1"/>
  <c r="D14" i="1"/>
  <c r="N7" i="1"/>
  <c r="N8" i="1"/>
  <c r="B23" i="1"/>
  <c r="B24" i="1" s="1"/>
  <c r="E19" i="10"/>
  <c r="C12" i="1"/>
  <c r="E12" i="1"/>
  <c r="C11" i="1" l="1"/>
  <c r="E8" i="1"/>
  <c r="O10" i="1"/>
  <c r="D41" i="1"/>
  <c r="C30" i="1"/>
  <c r="D40" i="1"/>
  <c r="E13" i="10"/>
  <c r="E14" i="10" s="1"/>
  <c r="E17" i="10" s="1"/>
  <c r="F17" i="10"/>
  <c r="F16" i="10"/>
  <c r="E16" i="10"/>
  <c r="H19" i="10"/>
  <c r="C13" i="10"/>
  <c r="C14" i="10" s="1"/>
  <c r="G13" i="10"/>
  <c r="G14" i="10" s="1"/>
  <c r="G17" i="10" s="1"/>
  <c r="D13" i="10"/>
  <c r="D14" i="10" s="1"/>
  <c r="D16" i="10" s="1"/>
  <c r="G19" i="10"/>
  <c r="C16" i="10"/>
  <c r="C17" i="10"/>
  <c r="C15" i="10"/>
  <c r="G15" i="10"/>
  <c r="H16" i="10"/>
  <c r="H15" i="10"/>
  <c r="H17" i="10"/>
  <c r="N9" i="1"/>
  <c r="C10" i="1"/>
  <c r="D11" i="1"/>
  <c r="E11" i="1"/>
  <c r="M9" i="1"/>
  <c r="H8" i="1"/>
  <c r="H10" i="1"/>
  <c r="F15" i="10"/>
  <c r="D38" i="1"/>
  <c r="N10" i="1"/>
  <c r="D10" i="1"/>
  <c r="C23" i="1"/>
  <c r="C24" i="1" s="1"/>
  <c r="D43" i="1"/>
  <c r="E15" i="10" l="1"/>
  <c r="D15" i="10"/>
  <c r="G16" i="10"/>
  <c r="D17" i="10"/>
</calcChain>
</file>

<file path=xl/sharedStrings.xml><?xml version="1.0" encoding="utf-8"?>
<sst xmlns="http://schemas.openxmlformats.org/spreadsheetml/2006/main" count="179" uniqueCount="85">
  <si>
    <t>Led</t>
  </si>
  <si>
    <t>A</t>
  </si>
  <si>
    <t>B</t>
  </si>
  <si>
    <t>C</t>
  </si>
  <si>
    <t>D</t>
  </si>
  <si>
    <t>E</t>
  </si>
  <si>
    <t>F</t>
  </si>
  <si>
    <t>G</t>
  </si>
  <si>
    <t>Önskad klöverhalt</t>
  </si>
  <si>
    <t>Vårgiva</t>
  </si>
  <si>
    <t>Efter 2a skörd</t>
  </si>
  <si>
    <t>Efter 1a skörd</t>
  </si>
  <si>
    <t>Totalgiva</t>
  </si>
  <si>
    <t>&gt;50</t>
  </si>
  <si>
    <t>Skörd</t>
  </si>
  <si>
    <t>N per ton</t>
  </si>
  <si>
    <t>ton</t>
  </si>
  <si>
    <t>Relativ giva</t>
  </si>
  <si>
    <t>0% baljv</t>
  </si>
  <si>
    <t>10% baljv</t>
  </si>
  <si>
    <t>20% baljv</t>
  </si>
  <si>
    <t>30 % baljv</t>
  </si>
  <si>
    <t>kg N/ha</t>
  </si>
  <si>
    <t>Grässkörd</t>
  </si>
  <si>
    <t>Protein i gräs</t>
  </si>
  <si>
    <t>Skörd kg ts/ha</t>
  </si>
  <si>
    <t>1a</t>
  </si>
  <si>
    <t>2a</t>
  </si>
  <si>
    <t>3e</t>
  </si>
  <si>
    <t>Baljväxt %</t>
  </si>
  <si>
    <t>Grässkörd kg/ha</t>
  </si>
  <si>
    <t>Gräsprotein g/kg ts</t>
  </si>
  <si>
    <t>Gräskväve %</t>
  </si>
  <si>
    <t>Gräskväve kg/ha</t>
  </si>
  <si>
    <t>Behov om 90% utn</t>
  </si>
  <si>
    <t>Proteinhalt i fodret</t>
  </si>
  <si>
    <t>Baljväxt kg ts/ha</t>
  </si>
  <si>
    <t>Baljväxt protein g/kg ts</t>
  </si>
  <si>
    <t>SJV</t>
  </si>
  <si>
    <t>Räcker till</t>
  </si>
  <si>
    <t>90% utn.</t>
  </si>
  <si>
    <t>100% utn</t>
  </si>
  <si>
    <t>Skörd ton/ha</t>
  </si>
  <si>
    <t>N-gödsling vid olika skördenivå och baljväxthalt</t>
  </si>
  <si>
    <t>Baljväxthalt %</t>
  </si>
  <si>
    <t>Vallskörd</t>
  </si>
  <si>
    <t>Totalgiva=20+skörd*25 * justering för baljväxthalt</t>
  </si>
  <si>
    <t>Fördelas ut proportionellt på delskördar</t>
  </si>
  <si>
    <t>Grått: delskördar</t>
  </si>
  <si>
    <t>2 skördesystem</t>
  </si>
  <si>
    <t>Totalgiva=15+skörd*20 * justering för baljväxthalt</t>
  </si>
  <si>
    <t>3-skördesystem</t>
  </si>
  <si>
    <t>INNEHÅLLER FEL</t>
  </si>
  <si>
    <t>1,5-3%</t>
  </si>
  <si>
    <t>Baljväxt N-halt %</t>
  </si>
  <si>
    <t>Grässkörd kg ts/ha</t>
  </si>
  <si>
    <t>Kvävehalt i gräs %</t>
  </si>
  <si>
    <t>Kvävebehov kg/ha</t>
  </si>
  <si>
    <t>Kväve i gräs kg/ha</t>
  </si>
  <si>
    <t>Skörd 1</t>
  </si>
  <si>
    <t>Skörd 3</t>
  </si>
  <si>
    <t>Skörd 2</t>
  </si>
  <si>
    <t>Råproteinhalt g/kg ts</t>
  </si>
  <si>
    <t>Råprotein i klöver</t>
  </si>
  <si>
    <t>antagit att klövern försörjer sig själv med N</t>
  </si>
  <si>
    <t>antagit att 10 % av tillfört kväve inte kan utnyttjas</t>
  </si>
  <si>
    <t>Råprotein gräs g/kg ts</t>
  </si>
  <si>
    <t>2. Fyll i baljväxthalt</t>
  </si>
  <si>
    <t>Alternativ</t>
  </si>
  <si>
    <t>Instruktion</t>
  </si>
  <si>
    <t>Förutsättningar</t>
  </si>
  <si>
    <t>Rimlig N-halt i gräs?</t>
  </si>
  <si>
    <t xml:space="preserve">medel av hög och låg halt enl fodertabellen 2003 s. 48 </t>
  </si>
  <si>
    <t>medeltidig skörd rödklöver</t>
  </si>
  <si>
    <t>Skörd 3 (25% av totalskörd)</t>
  </si>
  <si>
    <t>1. Fyll i avkastning kg ts/ha i "Totalskörd"</t>
  </si>
  <si>
    <t>Skörd 1 (50% av totalskörd)</t>
  </si>
  <si>
    <t>Skörd 2 (25% av totalskörd)</t>
  </si>
  <si>
    <t>3. Skruva upp "Kvävehalt i gräs" så att "Råproteinhalt" på sista raden blir så hög som önskas.</t>
  </si>
  <si>
    <t>Gård</t>
  </si>
  <si>
    <t>Framtagen av Linda af Geijersstam, HS, utifrån Greppa Näringen Praktiskt råd om kvävegödsling till vallen</t>
  </si>
  <si>
    <t>Total- eller delskörd, kg ts/ha</t>
  </si>
  <si>
    <t>Mall för kvävegödsling för att uppnå viss råproteinhalt (orangefärgad ruta)</t>
  </si>
  <si>
    <t>Ändra förutsättningarna i gröna rutor</t>
  </si>
  <si>
    <t>4. Läs av kvävebehovet  i form av kg N/ha i mitten av tabellen, eller uppdelat på skördar raderna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</si>
</sst>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name val="Garamond"/>
    </font>
    <font>
      <sz val="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" fontId="0" fillId="0" borderId="0" xfId="0" applyNumberFormat="1"/>
    <xf numFmtId="0" fontId="2" fillId="0" borderId="0" xfId="0" applyFont="1" applyBorder="1" applyAlignment="1">
      <alignment vertical="top" wrapText="1"/>
    </xf>
    <xf numFmtId="0" fontId="3" fillId="0" borderId="0" xfId="0" applyFont="1"/>
    <xf numFmtId="1" fontId="3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1" fontId="0" fillId="0" borderId="1" xfId="0" applyNumberFormat="1" applyBorder="1"/>
    <xf numFmtId="1" fontId="0" fillId="0" borderId="0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9" xfId="0" applyNumberFormat="1" applyBorder="1"/>
    <xf numFmtId="1" fontId="3" fillId="0" borderId="10" xfId="0" applyNumberFormat="1" applyFont="1" applyBorder="1"/>
    <xf numFmtId="1" fontId="3" fillId="0" borderId="11" xfId="0" applyNumberFormat="1" applyFont="1" applyBorder="1"/>
    <xf numFmtId="1" fontId="3" fillId="0" borderId="9" xfId="0" applyNumberFormat="1" applyFont="1" applyBorder="1"/>
    <xf numFmtId="164" fontId="0" fillId="0" borderId="0" xfId="0" applyNumberFormat="1" applyBorder="1"/>
    <xf numFmtId="1" fontId="0" fillId="0" borderId="7" xfId="0" applyNumberFormat="1" applyBorder="1" applyAlignment="1">
      <alignment horizontal="right"/>
    </xf>
    <xf numFmtId="1" fontId="0" fillId="0" borderId="0" xfId="0" applyNumberFormat="1" applyFill="1" applyBorder="1"/>
    <xf numFmtId="1" fontId="2" fillId="0" borderId="1" xfId="0" applyNumberFormat="1" applyFont="1" applyBorder="1"/>
    <xf numFmtId="1" fontId="2" fillId="0" borderId="0" xfId="0" applyNumberFormat="1" applyFont="1" applyBorder="1"/>
    <xf numFmtId="1" fontId="2" fillId="0" borderId="2" xfId="0" applyNumberFormat="1" applyFont="1" applyBorder="1"/>
    <xf numFmtId="1" fontId="3" fillId="0" borderId="2" xfId="0" applyNumberFormat="1" applyFont="1" applyBorder="1"/>
    <xf numFmtId="0" fontId="0" fillId="0" borderId="12" xfId="0" applyBorder="1"/>
    <xf numFmtId="164" fontId="0" fillId="0" borderId="13" xfId="0" applyNumberFormat="1" applyBorder="1"/>
    <xf numFmtId="164" fontId="3" fillId="0" borderId="14" xfId="0" applyNumberFormat="1" applyFont="1" applyBorder="1"/>
    <xf numFmtId="164" fontId="3" fillId="0" borderId="13" xfId="0" applyNumberFormat="1" applyFont="1" applyBorder="1"/>
    <xf numFmtId="1" fontId="3" fillId="0" borderId="8" xfId="0" applyNumberFormat="1" applyFont="1" applyBorder="1"/>
    <xf numFmtId="164" fontId="3" fillId="2" borderId="0" xfId="0" applyNumberFormat="1" applyFont="1" applyFill="1" applyBorder="1"/>
    <xf numFmtId="164" fontId="3" fillId="2" borderId="6" xfId="0" applyNumberFormat="1" applyFont="1" applyFill="1" applyBorder="1"/>
    <xf numFmtId="1" fontId="0" fillId="2" borderId="0" xfId="0" applyNumberFormat="1" applyFill="1" applyBorder="1"/>
    <xf numFmtId="1" fontId="0" fillId="2" borderId="6" xfId="0" applyNumberFormat="1" applyFill="1" applyBorder="1"/>
    <xf numFmtId="164" fontId="3" fillId="2" borderId="14" xfId="0" applyNumberFormat="1" applyFont="1" applyFill="1" applyBorder="1"/>
    <xf numFmtId="1" fontId="2" fillId="2" borderId="0" xfId="0" applyNumberFormat="1" applyFont="1" applyFill="1" applyBorder="1"/>
    <xf numFmtId="164" fontId="0" fillId="0" borderId="6" xfId="0" applyNumberFormat="1" applyBorder="1"/>
    <xf numFmtId="0" fontId="0" fillId="0" borderId="0" xfId="0" applyFill="1" applyBorder="1"/>
    <xf numFmtId="0" fontId="4" fillId="0" borderId="0" xfId="0" applyFont="1"/>
    <xf numFmtId="0" fontId="0" fillId="0" borderId="15" xfId="0" applyBorder="1"/>
    <xf numFmtId="0" fontId="2" fillId="0" borderId="0" xfId="0" applyFont="1" applyFill="1" applyBorder="1"/>
    <xf numFmtId="0" fontId="0" fillId="0" borderId="20" xfId="0" applyBorder="1"/>
    <xf numFmtId="0" fontId="5" fillId="0" borderId="0" xfId="0" applyFont="1"/>
    <xf numFmtId="0" fontId="6" fillId="0" borderId="0" xfId="0" applyFont="1"/>
    <xf numFmtId="0" fontId="5" fillId="3" borderId="0" xfId="0" applyFont="1" applyFill="1" applyBorder="1"/>
    <xf numFmtId="0" fontId="6" fillId="0" borderId="0" xfId="0" applyFont="1" applyAlignment="1">
      <alignment horizontal="right"/>
    </xf>
    <xf numFmtId="0" fontId="7" fillId="0" borderId="17" xfId="0" applyFont="1" applyBorder="1"/>
    <xf numFmtId="0" fontId="7" fillId="3" borderId="17" xfId="0" applyFont="1" applyFill="1" applyBorder="1" applyProtection="1">
      <protection locked="0"/>
    </xf>
    <xf numFmtId="0" fontId="5" fillId="0" borderId="19" xfId="0" applyFont="1" applyBorder="1"/>
    <xf numFmtId="0" fontId="5" fillId="3" borderId="16" xfId="0" applyFont="1" applyFill="1" applyBorder="1" applyProtection="1">
      <protection locked="0"/>
    </xf>
    <xf numFmtId="0" fontId="5" fillId="3" borderId="19" xfId="0" applyFont="1" applyFill="1" applyBorder="1" applyProtection="1">
      <protection locked="0"/>
    </xf>
    <xf numFmtId="0" fontId="5" fillId="0" borderId="16" xfId="0" applyFont="1" applyBorder="1"/>
    <xf numFmtId="0" fontId="5" fillId="0" borderId="16" xfId="0" applyFont="1" applyFill="1" applyBorder="1"/>
    <xf numFmtId="0" fontId="5" fillId="3" borderId="16" xfId="0" applyFont="1" applyFill="1" applyBorder="1"/>
    <xf numFmtId="2" fontId="5" fillId="0" borderId="16" xfId="0" applyNumberFormat="1" applyFont="1" applyBorder="1"/>
    <xf numFmtId="2" fontId="5" fillId="0" borderId="16" xfId="0" applyNumberFormat="1" applyFont="1" applyFill="1" applyBorder="1"/>
    <xf numFmtId="1" fontId="5" fillId="0" borderId="16" xfId="0" applyNumberFormat="1" applyFont="1" applyBorder="1"/>
    <xf numFmtId="1" fontId="5" fillId="0" borderId="16" xfId="0" applyNumberFormat="1" applyFont="1" applyFill="1" applyBorder="1"/>
    <xf numFmtId="0" fontId="5" fillId="4" borderId="17" xfId="0" applyFont="1" applyFill="1" applyBorder="1"/>
    <xf numFmtId="1" fontId="6" fillId="4" borderId="17" xfId="0" applyNumberFormat="1" applyFont="1" applyFill="1" applyBorder="1"/>
    <xf numFmtId="0" fontId="8" fillId="6" borderId="17" xfId="0" applyFont="1" applyFill="1" applyBorder="1"/>
    <xf numFmtId="1" fontId="8" fillId="6" borderId="17" xfId="0" applyNumberFormat="1" applyFont="1" applyFill="1" applyBorder="1" applyProtection="1">
      <protection locked="0"/>
    </xf>
    <xf numFmtId="0" fontId="5" fillId="0" borderId="18" xfId="0" applyFont="1" applyBorder="1"/>
    <xf numFmtId="0" fontId="6" fillId="5" borderId="0" xfId="0" applyFont="1" applyFill="1"/>
    <xf numFmtId="0" fontId="5" fillId="5" borderId="0" xfId="0" applyFont="1" applyFill="1"/>
    <xf numFmtId="0" fontId="5" fillId="5" borderId="24" xfId="0" applyFont="1" applyFill="1" applyBorder="1"/>
    <xf numFmtId="0" fontId="5" fillId="5" borderId="0" xfId="0" applyFont="1" applyFill="1" applyBorder="1"/>
    <xf numFmtId="0" fontId="5" fillId="5" borderId="20" xfId="0" applyFont="1" applyFill="1" applyBorder="1"/>
    <xf numFmtId="0" fontId="5" fillId="5" borderId="22" xfId="0" applyFont="1" applyFill="1" applyBorder="1"/>
    <xf numFmtId="0" fontId="5" fillId="5" borderId="18" xfId="0" applyFont="1" applyFill="1" applyBorder="1"/>
    <xf numFmtId="0" fontId="5" fillId="5" borderId="23" xfId="0" applyFont="1" applyFill="1" applyBorder="1"/>
    <xf numFmtId="0" fontId="5" fillId="0" borderId="21" xfId="0" applyFont="1" applyBorder="1"/>
    <xf numFmtId="0" fontId="5" fillId="0" borderId="0" xfId="0" applyFont="1" applyFill="1" applyBorder="1"/>
    <xf numFmtId="0" fontId="0" fillId="3" borderId="0" xfId="0" applyFill="1"/>
    <xf numFmtId="0" fontId="6" fillId="0" borderId="0" xfId="0" applyFont="1" applyFill="1" applyBorder="1"/>
    <xf numFmtId="0" fontId="6" fillId="0" borderId="0" xfId="0" applyFont="1" applyFill="1"/>
    <xf numFmtId="0" fontId="6" fillId="7" borderId="0" xfId="0" applyFont="1" applyFill="1" applyBorder="1"/>
    <xf numFmtId="0" fontId="5" fillId="7" borderId="21" xfId="0" applyFont="1" applyFill="1" applyBorder="1"/>
    <xf numFmtId="0" fontId="5" fillId="7" borderId="0" xfId="0" applyFont="1" applyFill="1" applyBorder="1"/>
    <xf numFmtId="0" fontId="5" fillId="7" borderId="20" xfId="0" applyFont="1" applyFill="1" applyBorder="1"/>
    <xf numFmtId="0" fontId="5" fillId="7" borderId="25" xfId="0" applyFont="1" applyFill="1" applyBorder="1"/>
    <xf numFmtId="0" fontId="9" fillId="7" borderId="0" xfId="0" applyFont="1" applyFill="1" applyBorder="1"/>
    <xf numFmtId="0" fontId="5" fillId="7" borderId="22" xfId="0" applyFont="1" applyFill="1" applyBorder="1"/>
    <xf numFmtId="0" fontId="9" fillId="7" borderId="18" xfId="0" applyFont="1" applyFill="1" applyBorder="1"/>
    <xf numFmtId="0" fontId="5" fillId="7" borderId="18" xfId="0" applyFont="1" applyFill="1" applyBorder="1"/>
    <xf numFmtId="0" fontId="5" fillId="7" borderId="2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r>
              <a:rPr lang="sv-SE"/>
              <a:t>N-gödsling vall 3 sk 0, 10, 20, 30 % baljväxt</a:t>
            </a:r>
          </a:p>
        </c:rich>
      </c:tx>
      <c:layout>
        <c:manualLayout>
          <c:xMode val="edge"/>
          <c:yMode val="edge"/>
          <c:x val="0.17506045557254984"/>
          <c:y val="3.08056872037914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68140334935961"/>
          <c:y val="0.16350710900473933"/>
          <c:w val="0.80096110836590506"/>
          <c:h val="0.68720379146919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'Beräknad N-giva'!$L$6</c:f>
              <c:strCache>
                <c:ptCount val="1"/>
                <c:pt idx="0">
                  <c:v>0% baljv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7.8986200575872023E-2"/>
                  <c:y val="1.6497176230946597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  <a:endParaRPr lang="sv-SE"/>
                </a:p>
              </c:txPr>
            </c:trendlineLbl>
          </c:trendline>
          <c:xVal>
            <c:numRef>
              <c:f>'Beräknad N-giva'!$K$7:$K$10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xVal>
          <c:yVal>
            <c:numRef>
              <c:f>'Beräknad N-giva'!$L$7:$L$10</c:f>
              <c:numCache>
                <c:formatCode>General</c:formatCode>
                <c:ptCount val="4"/>
                <c:pt idx="0">
                  <c:v>170</c:v>
                </c:pt>
                <c:pt idx="1">
                  <c:v>195</c:v>
                </c:pt>
                <c:pt idx="2">
                  <c:v>220</c:v>
                </c:pt>
                <c:pt idx="3">
                  <c:v>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AD-44B0-9858-FEAD044CB787}"/>
            </c:ext>
          </c:extLst>
        </c:ser>
        <c:ser>
          <c:idx val="1"/>
          <c:order val="1"/>
          <c:tx>
            <c:strRef>
              <c:f>'Beräknad N-giva'!$M$6</c:f>
              <c:strCache>
                <c:ptCount val="1"/>
                <c:pt idx="0">
                  <c:v>10% baljv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'Beräknad N-giva'!$K$7:$K$10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xVal>
          <c:yVal>
            <c:numRef>
              <c:f>'Beräknad N-giva'!$M$7:$M$10</c:f>
              <c:numCache>
                <c:formatCode>General</c:formatCode>
                <c:ptCount val="4"/>
                <c:pt idx="0">
                  <c:v>153</c:v>
                </c:pt>
                <c:pt idx="1">
                  <c:v>175.5</c:v>
                </c:pt>
                <c:pt idx="2">
                  <c:v>198</c:v>
                </c:pt>
                <c:pt idx="3">
                  <c:v>220.5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AD-44B0-9858-FEAD044CB787}"/>
            </c:ext>
          </c:extLst>
        </c:ser>
        <c:ser>
          <c:idx val="2"/>
          <c:order val="2"/>
          <c:tx>
            <c:strRef>
              <c:f>'Beräknad N-giva'!$N$6</c:f>
              <c:strCache>
                <c:ptCount val="1"/>
                <c:pt idx="0">
                  <c:v>20% baljv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'Beräknad N-giva'!$K$7:$K$10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xVal>
          <c:yVal>
            <c:numRef>
              <c:f>'Beräknad N-giva'!$N$7:$N$10</c:f>
              <c:numCache>
                <c:formatCode>General</c:formatCode>
                <c:ptCount val="4"/>
                <c:pt idx="0">
                  <c:v>127.5</c:v>
                </c:pt>
                <c:pt idx="1">
                  <c:v>146.25</c:v>
                </c:pt>
                <c:pt idx="2">
                  <c:v>165</c:v>
                </c:pt>
                <c:pt idx="3">
                  <c:v>183.75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AD-44B0-9858-FEAD044CB787}"/>
            </c:ext>
          </c:extLst>
        </c:ser>
        <c:ser>
          <c:idx val="3"/>
          <c:order val="3"/>
          <c:tx>
            <c:strRef>
              <c:f>'Beräknad N-giva'!$O$6</c:f>
              <c:strCache>
                <c:ptCount val="1"/>
                <c:pt idx="0">
                  <c:v>30 % baljv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'Beräknad N-giva'!$K$7:$K$10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xVal>
          <c:yVal>
            <c:numRef>
              <c:f>'Beräknad N-giva'!$O$7:$O$10</c:f>
              <c:numCache>
                <c:formatCode>General</c:formatCode>
                <c:ptCount val="4"/>
                <c:pt idx="0">
                  <c:v>102</c:v>
                </c:pt>
                <c:pt idx="1">
                  <c:v>117</c:v>
                </c:pt>
                <c:pt idx="2">
                  <c:v>132</c:v>
                </c:pt>
                <c:pt idx="3">
                  <c:v>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AD-44B0-9858-FEAD044CB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809208"/>
        <c:axId val="1"/>
      </c:scatterChart>
      <c:valAx>
        <c:axId val="479809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r>
                  <a:rPr lang="sv-SE"/>
                  <a:t>Vallskörd ton/ha</a:t>
                </a:r>
              </a:p>
            </c:rich>
          </c:tx>
          <c:layout>
            <c:manualLayout>
              <c:xMode val="edge"/>
              <c:yMode val="edge"/>
              <c:x val="0.44844225407075911"/>
              <c:y val="0.91469194312796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sv-S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r>
                  <a:rPr lang="sv-SE"/>
                  <a:t>N-giva kg/ha</a:t>
                </a:r>
              </a:p>
            </c:rich>
          </c:tx>
          <c:layout>
            <c:manualLayout>
              <c:xMode val="edge"/>
              <c:yMode val="edge"/>
              <c:x val="3.8369304556354913E-2"/>
              <c:y val="0.426540284360189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sv-SE"/>
          </a:p>
        </c:txPr>
        <c:crossAx val="479809208"/>
        <c:crosses val="autoZero"/>
        <c:crossBetween val="midCat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sv-SE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r>
              <a:rPr lang="sv-SE"/>
              <a:t>N-gödsling vall 2 sk 0, 10, 20, 30 % baljväxt</a:t>
            </a:r>
          </a:p>
        </c:rich>
      </c:tx>
      <c:layout>
        <c:manualLayout>
          <c:xMode val="edge"/>
          <c:yMode val="edge"/>
          <c:x val="0.17464139949013549"/>
          <c:y val="3.2338308457711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32553211621108"/>
          <c:y val="0.1691546397763132"/>
          <c:w val="0.8014363428859792"/>
          <c:h val="0.67413099087324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'Beräknad N-giva'!$S$2</c:f>
              <c:strCache>
                <c:ptCount val="1"/>
                <c:pt idx="0">
                  <c:v>0% baljv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1.8728808991736567E-2"/>
                  <c:y val="-2.289860828057771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Garamond"/>
                      <a:ea typeface="Garamond"/>
                      <a:cs typeface="Garamond"/>
                    </a:defRPr>
                  </a:pPr>
                  <a:endParaRPr lang="sv-SE"/>
                </a:p>
              </c:txPr>
            </c:trendlineLbl>
          </c:trendline>
          <c:xVal>
            <c:numRef>
              <c:f>'Beräknad N-giva'!$R$3:$R$5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8</c:v>
                </c:pt>
              </c:numCache>
            </c:numRef>
          </c:xVal>
          <c:yVal>
            <c:numRef>
              <c:f>'Beräknad N-giva'!$S$3:$S$5</c:f>
              <c:numCache>
                <c:formatCode>General</c:formatCode>
                <c:ptCount val="3"/>
                <c:pt idx="0">
                  <c:v>150</c:v>
                </c:pt>
                <c:pt idx="1">
                  <c:v>175</c:v>
                </c:pt>
                <c:pt idx="2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E7-4F7F-95C4-0E71A59713C1}"/>
            </c:ext>
          </c:extLst>
        </c:ser>
        <c:ser>
          <c:idx val="1"/>
          <c:order val="1"/>
          <c:tx>
            <c:strRef>
              <c:f>'Beräknad N-giva'!$T$2</c:f>
              <c:strCache>
                <c:ptCount val="1"/>
                <c:pt idx="0">
                  <c:v>10% baljv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'Beräknad N-giva'!$R$3:$R$5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8</c:v>
                </c:pt>
              </c:numCache>
            </c:numRef>
          </c:xVal>
          <c:yVal>
            <c:numRef>
              <c:f>'Beräknad N-giva'!$T$3:$T$5</c:f>
              <c:numCache>
                <c:formatCode>0</c:formatCode>
                <c:ptCount val="3"/>
                <c:pt idx="0">
                  <c:v>135</c:v>
                </c:pt>
                <c:pt idx="1">
                  <c:v>157.5</c:v>
                </c:pt>
                <c:pt idx="2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E7-4F7F-95C4-0E71A59713C1}"/>
            </c:ext>
          </c:extLst>
        </c:ser>
        <c:ser>
          <c:idx val="2"/>
          <c:order val="2"/>
          <c:tx>
            <c:strRef>
              <c:f>'Beräknad N-giva'!$U$2</c:f>
              <c:strCache>
                <c:ptCount val="1"/>
                <c:pt idx="0">
                  <c:v>20% baljv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'Beräknad N-giva'!$R$3:$R$5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8</c:v>
                </c:pt>
              </c:numCache>
            </c:numRef>
          </c:xVal>
          <c:yVal>
            <c:numRef>
              <c:f>'Beräknad N-giva'!$U$3:$U$5</c:f>
              <c:numCache>
                <c:formatCode>0</c:formatCode>
                <c:ptCount val="3"/>
                <c:pt idx="0">
                  <c:v>112.5</c:v>
                </c:pt>
                <c:pt idx="1">
                  <c:v>131.25</c:v>
                </c:pt>
                <c:pt idx="2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E7-4F7F-95C4-0E71A59713C1}"/>
            </c:ext>
          </c:extLst>
        </c:ser>
        <c:ser>
          <c:idx val="3"/>
          <c:order val="3"/>
          <c:tx>
            <c:strRef>
              <c:f>'Beräknad N-giva'!$V$2</c:f>
              <c:strCache>
                <c:ptCount val="1"/>
                <c:pt idx="0">
                  <c:v>30 % baljv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'Beräknad N-giva'!$R$3:$R$5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8</c:v>
                </c:pt>
              </c:numCache>
            </c:numRef>
          </c:xVal>
          <c:yVal>
            <c:numRef>
              <c:f>'Beräknad N-giva'!$V$3:$V$5</c:f>
              <c:numCache>
                <c:formatCode>0</c:formatCode>
                <c:ptCount val="3"/>
                <c:pt idx="0">
                  <c:v>90</c:v>
                </c:pt>
                <c:pt idx="1">
                  <c:v>105</c:v>
                </c:pt>
                <c:pt idx="2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E7-4F7F-95C4-0E71A597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802976"/>
        <c:axId val="1"/>
      </c:scatterChart>
      <c:valAx>
        <c:axId val="47980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r>
                  <a:rPr lang="sv-SE"/>
                  <a:t>Vallskörd ton/ha</a:t>
                </a:r>
              </a:p>
            </c:rich>
          </c:tx>
          <c:layout>
            <c:manualLayout>
              <c:xMode val="edge"/>
              <c:yMode val="edge"/>
              <c:x val="0.44736892338218487"/>
              <c:y val="0.910449850485107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sv-S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Garamond"/>
                    <a:ea typeface="Garamond"/>
                    <a:cs typeface="Garamond"/>
                  </a:defRPr>
                </a:pPr>
                <a:r>
                  <a:rPr lang="sv-SE"/>
                  <a:t>N-giva kg/ha</a:t>
                </a:r>
              </a:p>
            </c:rich>
          </c:tx>
          <c:layout>
            <c:manualLayout>
              <c:xMode val="edge"/>
              <c:yMode val="edge"/>
              <c:x val="3.8277511961722487E-2"/>
              <c:y val="0.420399054595787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sv-SE"/>
          </a:p>
        </c:txPr>
        <c:crossAx val="479802976"/>
        <c:crosses val="autoZero"/>
        <c:crossBetween val="midCat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sv-SE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28575</xdr:rowOff>
    </xdr:from>
    <xdr:to>
      <xdr:col>15</xdr:col>
      <xdr:colOff>542925</xdr:colOff>
      <xdr:row>30</xdr:row>
      <xdr:rowOff>47625</xdr:rowOff>
    </xdr:to>
    <xdr:graphicFrame macro="">
      <xdr:nvGraphicFramePr>
        <xdr:cNvPr id="1042" name="Diagram 2" descr="Diagram över effekt på skörd av N-giva vid olika klöverhalt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6</xdr:row>
      <xdr:rowOff>0</xdr:rowOff>
    </xdr:from>
    <xdr:to>
      <xdr:col>22</xdr:col>
      <xdr:colOff>552450</xdr:colOff>
      <xdr:row>25</xdr:row>
      <xdr:rowOff>28575</xdr:rowOff>
    </xdr:to>
    <xdr:graphicFrame macro="">
      <xdr:nvGraphicFramePr>
        <xdr:cNvPr id="1043" name="Diagram 3" descr="Diagram över effekt på skörd av N-giva vid olika klöverhalt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0.11933</cdr:x>
      <cdr:y>0.22418</cdr:y>
    </cdr:from>
    <cdr:to>
      <cdr:x>0.96876</cdr:x>
      <cdr:y>0.81732</cdr:y>
    </cdr:to>
    <cdr:sp macro="" textlink="">
      <cdr:nvSpPr>
        <cdr:cNvPr id="3073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78282" y="906407"/>
          <a:ext cx="3381966" cy="23897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0.08297</cdr:x>
      <cdr:y>0.29277</cdr:y>
    </cdr:from>
    <cdr:to>
      <cdr:x>0.94509</cdr:x>
      <cdr:y>0.84612</cdr:y>
    </cdr:to>
    <cdr:sp macro="" textlink="">
      <cdr:nvSpPr>
        <cdr:cNvPr id="3074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3521" y="1182758"/>
          <a:ext cx="3432486" cy="22294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0.09566</cdr:x>
      <cdr:y>0.37918</cdr:y>
    </cdr:from>
    <cdr:to>
      <cdr:x>0.96876</cdr:x>
      <cdr:y>0.83099</cdr:y>
    </cdr:to>
    <cdr:sp macro="" textlink="">
      <cdr:nvSpPr>
        <cdr:cNvPr id="3075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4042" y="1530902"/>
          <a:ext cx="3476206" cy="18203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0.09566</cdr:x>
      <cdr:y>0.4629</cdr:y>
    </cdr:from>
    <cdr:to>
      <cdr:x>0.98096</cdr:x>
      <cdr:y>0.83099</cdr:y>
    </cdr:to>
    <cdr:sp macro="" textlink="">
      <cdr:nvSpPr>
        <cdr:cNvPr id="3076" name="Line 10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4042" y="1868227"/>
          <a:ext cx="3524783" cy="14830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0.09588</cdr:x>
      <cdr:y>0.34763</cdr:y>
    </cdr:from>
    <cdr:to>
      <cdr:x>0.96635</cdr:x>
      <cdr:y>0.85107</cdr:y>
    </cdr:to>
    <cdr:sp macro="" textlink="">
      <cdr:nvSpPr>
        <cdr:cNvPr id="1536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5832" y="1337568"/>
          <a:ext cx="3474013" cy="1932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0.08295</cdr:x>
      <cdr:y>0.54315</cdr:y>
    </cdr:from>
    <cdr:to>
      <cdr:x>0.97831</cdr:x>
      <cdr:y>0.85107</cdr:y>
    </cdr:to>
    <cdr:sp macro="" textlink="">
      <cdr:nvSpPr>
        <cdr:cNvPr id="1536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4214" y="2088105"/>
          <a:ext cx="3573354" cy="11819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0.04268</cdr:x>
      <cdr:y>0.4666</cdr:y>
    </cdr:from>
    <cdr:to>
      <cdr:x>0.96684</cdr:x>
      <cdr:y>0.86862</cdr:y>
    </cdr:to>
    <cdr:sp macro="" textlink="">
      <cdr:nvSpPr>
        <cdr:cNvPr id="1536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3515" y="1794254"/>
          <a:ext cx="3688278" cy="15431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0.08295</cdr:x>
      <cdr:y>0.40663</cdr:y>
    </cdr:from>
    <cdr:to>
      <cdr:x>0.95512</cdr:x>
      <cdr:y>0.85107</cdr:y>
    </cdr:to>
    <cdr:sp macro="" textlink="">
      <cdr:nvSpPr>
        <cdr:cNvPr id="153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4214" y="1564039"/>
          <a:ext cx="3480830" cy="17060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4"/>
  <sheetViews>
    <sheetView tabSelected="1" topLeftCell="J2" zoomScaleNormal="100" workbookViewId="0">
      <selection activeCell="A6" sqref="A6"/>
    </sheetView>
  </sheetViews>
  <sheetFormatPr defaultRowHeight="15.5" x14ac:dyDescent="0.35"/>
  <cols>
    <col min="1" max="1" width="16.36328125" customWidth="1"/>
    <col min="2" max="2" width="10.26953125" customWidth="1"/>
    <col min="4" max="4" width="18.7265625" bestFit="1" customWidth="1"/>
    <col min="6" max="6" width="11.453125" bestFit="1" customWidth="1"/>
    <col min="7" max="7" width="10.7265625" bestFit="1" customWidth="1"/>
  </cols>
  <sheetData>
    <row r="2" spans="1:22" x14ac:dyDescent="0.35">
      <c r="A2" t="s">
        <v>51</v>
      </c>
      <c r="R2" t="s">
        <v>45</v>
      </c>
      <c r="S2" t="s">
        <v>18</v>
      </c>
      <c r="T2" t="s">
        <v>19</v>
      </c>
      <c r="U2" t="s">
        <v>20</v>
      </c>
      <c r="V2" t="s">
        <v>21</v>
      </c>
    </row>
    <row r="3" spans="1:22" x14ac:dyDescent="0.35">
      <c r="A3" t="s">
        <v>46</v>
      </c>
      <c r="R3">
        <v>6</v>
      </c>
      <c r="S3">
        <v>150</v>
      </c>
      <c r="T3" s="1">
        <f>S3*0.9</f>
        <v>135</v>
      </c>
      <c r="U3" s="1">
        <f>S3*0.75</f>
        <v>112.5</v>
      </c>
      <c r="V3" s="1">
        <f>S3*0.6</f>
        <v>90</v>
      </c>
    </row>
    <row r="4" spans="1:22" x14ac:dyDescent="0.35">
      <c r="A4" t="s">
        <v>47</v>
      </c>
      <c r="R4">
        <v>7</v>
      </c>
      <c r="S4">
        <v>175</v>
      </c>
      <c r="T4" s="1">
        <f>S4*0.9</f>
        <v>157.5</v>
      </c>
      <c r="U4" s="1">
        <f>S4*0.75</f>
        <v>131.25</v>
      </c>
      <c r="V4" s="1">
        <f>S4*0.6</f>
        <v>105</v>
      </c>
    </row>
    <row r="5" spans="1:22" x14ac:dyDescent="0.35">
      <c r="A5" s="13" t="s">
        <v>22</v>
      </c>
      <c r="B5" s="10"/>
      <c r="C5" s="10" t="s">
        <v>25</v>
      </c>
      <c r="D5" s="10"/>
      <c r="E5" s="10"/>
      <c r="F5" s="14"/>
      <c r="H5" t="s">
        <v>39</v>
      </c>
      <c r="R5">
        <v>8</v>
      </c>
      <c r="S5">
        <v>200</v>
      </c>
      <c r="T5" s="1">
        <f>S5*0.9</f>
        <v>180</v>
      </c>
      <c r="U5" s="1">
        <f>S5*0.75</f>
        <v>150</v>
      </c>
      <c r="V5" s="1">
        <f>S5*0.6</f>
        <v>120</v>
      </c>
    </row>
    <row r="6" spans="1:22" x14ac:dyDescent="0.35">
      <c r="A6" s="21"/>
      <c r="B6" s="29" t="s">
        <v>38</v>
      </c>
      <c r="C6" s="41">
        <v>3</v>
      </c>
      <c r="D6" s="41">
        <v>0.5</v>
      </c>
      <c r="E6" s="41">
        <v>1</v>
      </c>
      <c r="F6" s="42">
        <v>6</v>
      </c>
      <c r="G6" t="s">
        <v>23</v>
      </c>
      <c r="H6" t="s">
        <v>24</v>
      </c>
      <c r="K6" t="s">
        <v>16</v>
      </c>
      <c r="L6" t="s">
        <v>18</v>
      </c>
      <c r="M6" t="s">
        <v>19</v>
      </c>
      <c r="N6" t="s">
        <v>20</v>
      </c>
      <c r="O6" t="s">
        <v>21</v>
      </c>
    </row>
    <row r="7" spans="1:22" x14ac:dyDescent="0.35">
      <c r="A7" s="15" t="s">
        <v>8</v>
      </c>
      <c r="B7" s="11" t="s">
        <v>17</v>
      </c>
      <c r="C7" s="11" t="s">
        <v>9</v>
      </c>
      <c r="D7" s="11" t="s">
        <v>11</v>
      </c>
      <c r="E7" s="11" t="s">
        <v>10</v>
      </c>
      <c r="F7" s="16" t="s">
        <v>12</v>
      </c>
      <c r="H7" s="31" t="s">
        <v>40</v>
      </c>
      <c r="I7" s="31" t="s">
        <v>41</v>
      </c>
      <c r="K7">
        <v>6</v>
      </c>
      <c r="L7">
        <f>20+25*K7</f>
        <v>170</v>
      </c>
      <c r="M7">
        <f>L7*0.9</f>
        <v>153</v>
      </c>
      <c r="N7">
        <f>L7*0.75</f>
        <v>127.5</v>
      </c>
      <c r="O7">
        <f>L7*0.6</f>
        <v>102</v>
      </c>
    </row>
    <row r="8" spans="1:22" x14ac:dyDescent="0.35">
      <c r="A8" s="15">
        <v>0</v>
      </c>
      <c r="B8" s="11">
        <v>100</v>
      </c>
      <c r="C8" s="11">
        <f t="shared" ref="C8:C14" si="0">($C$6/$F$6)*F8</f>
        <v>85</v>
      </c>
      <c r="D8" s="11">
        <f t="shared" ref="D8:D14" si="1">($D$6/$F$6)*F8</f>
        <v>14.166666666666666</v>
      </c>
      <c r="E8" s="11">
        <f t="shared" ref="E8:E14" si="2">($E$6/$F$6)*F8</f>
        <v>28.333333333333332</v>
      </c>
      <c r="F8" s="16">
        <f t="shared" ref="F8:F14" si="3">(B8/100)*(20+25*$F$6)</f>
        <v>170</v>
      </c>
      <c r="G8">
        <f t="shared" ref="G8:G13" si="4">$F$6-($F$6*A8/100)</f>
        <v>6</v>
      </c>
      <c r="H8" s="1">
        <f t="shared" ref="H8:H13" si="5">(F8*0.9)*6.25/G8</f>
        <v>159.375</v>
      </c>
      <c r="I8" s="1">
        <v>172</v>
      </c>
      <c r="K8">
        <v>7</v>
      </c>
      <c r="L8">
        <f>20+25*K8</f>
        <v>195</v>
      </c>
      <c r="M8">
        <f>L8*0.9</f>
        <v>175.5</v>
      </c>
      <c r="N8">
        <f>L8*0.75</f>
        <v>146.25</v>
      </c>
      <c r="O8">
        <f>L8*0.6</f>
        <v>117</v>
      </c>
    </row>
    <row r="9" spans="1:22" x14ac:dyDescent="0.35">
      <c r="A9" s="15">
        <v>10</v>
      </c>
      <c r="B9" s="11">
        <v>90</v>
      </c>
      <c r="C9" s="11">
        <f t="shared" si="0"/>
        <v>76.5</v>
      </c>
      <c r="D9" s="11">
        <f t="shared" si="1"/>
        <v>12.75</v>
      </c>
      <c r="E9" s="11">
        <f t="shared" si="2"/>
        <v>25.5</v>
      </c>
      <c r="F9" s="16">
        <f t="shared" si="3"/>
        <v>153</v>
      </c>
      <c r="G9">
        <f t="shared" si="4"/>
        <v>5.4</v>
      </c>
      <c r="H9" s="1">
        <f t="shared" si="5"/>
        <v>159.375</v>
      </c>
      <c r="I9" s="1">
        <v>171.875</v>
      </c>
      <c r="K9">
        <v>8</v>
      </c>
      <c r="L9">
        <f>20+25*K9</f>
        <v>220</v>
      </c>
      <c r="M9">
        <f>L9*0.9</f>
        <v>198</v>
      </c>
      <c r="N9">
        <f>L9*0.75</f>
        <v>165</v>
      </c>
      <c r="O9">
        <f>L9*0.6</f>
        <v>132</v>
      </c>
    </row>
    <row r="10" spans="1:22" x14ac:dyDescent="0.35">
      <c r="A10" s="15">
        <v>20</v>
      </c>
      <c r="B10" s="11">
        <v>75</v>
      </c>
      <c r="C10" s="11">
        <f t="shared" si="0"/>
        <v>63.75</v>
      </c>
      <c r="D10" s="11">
        <f t="shared" si="1"/>
        <v>10.625</v>
      </c>
      <c r="E10" s="11">
        <f t="shared" si="2"/>
        <v>21.25</v>
      </c>
      <c r="F10" s="16">
        <f t="shared" si="3"/>
        <v>127.5</v>
      </c>
      <c r="G10">
        <f t="shared" si="4"/>
        <v>4.8</v>
      </c>
      <c r="H10" s="1">
        <f t="shared" si="5"/>
        <v>149.4140625</v>
      </c>
      <c r="I10" s="1">
        <v>161.1328125</v>
      </c>
      <c r="K10">
        <v>9</v>
      </c>
      <c r="L10">
        <f>20+25*K10</f>
        <v>245</v>
      </c>
      <c r="M10">
        <f>L10*0.9</f>
        <v>220.5</v>
      </c>
      <c r="N10">
        <f>L10*0.75</f>
        <v>183.75</v>
      </c>
      <c r="O10">
        <f>L10*0.6</f>
        <v>147</v>
      </c>
    </row>
    <row r="11" spans="1:22" x14ac:dyDescent="0.35">
      <c r="A11" s="15">
        <v>30</v>
      </c>
      <c r="B11" s="11">
        <v>60</v>
      </c>
      <c r="C11" s="11">
        <f t="shared" si="0"/>
        <v>51</v>
      </c>
      <c r="D11" s="11">
        <f t="shared" si="1"/>
        <v>8.5</v>
      </c>
      <c r="E11" s="11">
        <f t="shared" si="2"/>
        <v>17</v>
      </c>
      <c r="F11" s="16">
        <f t="shared" si="3"/>
        <v>102</v>
      </c>
      <c r="G11">
        <f t="shared" si="4"/>
        <v>4.2</v>
      </c>
      <c r="H11" s="1">
        <f t="shared" si="5"/>
        <v>136.60714285714286</v>
      </c>
      <c r="I11" s="1">
        <v>147.32142857142858</v>
      </c>
    </row>
    <row r="12" spans="1:22" x14ac:dyDescent="0.35">
      <c r="A12" s="15">
        <v>40</v>
      </c>
      <c r="B12" s="11">
        <v>40</v>
      </c>
      <c r="C12" s="11">
        <f t="shared" si="0"/>
        <v>34</v>
      </c>
      <c r="D12" s="11">
        <f t="shared" si="1"/>
        <v>5.6666666666666661</v>
      </c>
      <c r="E12" s="11">
        <f t="shared" si="2"/>
        <v>11.333333333333332</v>
      </c>
      <c r="F12" s="16">
        <f t="shared" si="3"/>
        <v>68</v>
      </c>
      <c r="G12">
        <f t="shared" si="4"/>
        <v>3.6</v>
      </c>
      <c r="H12" s="1">
        <f t="shared" si="5"/>
        <v>106.25</v>
      </c>
      <c r="I12" s="1">
        <v>114.58333333333334</v>
      </c>
    </row>
    <row r="13" spans="1:22" x14ac:dyDescent="0.35">
      <c r="A13" s="15">
        <v>50</v>
      </c>
      <c r="B13" s="11">
        <v>20</v>
      </c>
      <c r="C13" s="11">
        <f t="shared" si="0"/>
        <v>17</v>
      </c>
      <c r="D13" s="11">
        <f t="shared" si="1"/>
        <v>2.833333333333333</v>
      </c>
      <c r="E13" s="11">
        <f t="shared" si="2"/>
        <v>5.6666666666666661</v>
      </c>
      <c r="F13" s="16">
        <f t="shared" si="3"/>
        <v>34</v>
      </c>
      <c r="G13">
        <f t="shared" si="4"/>
        <v>3</v>
      </c>
      <c r="H13" s="1">
        <f t="shared" si="5"/>
        <v>63.75</v>
      </c>
      <c r="I13" s="1">
        <v>68.75</v>
      </c>
      <c r="K13" s="2"/>
      <c r="L13" s="2"/>
      <c r="M13" s="2"/>
    </row>
    <row r="14" spans="1:22" x14ac:dyDescent="0.35">
      <c r="A14" s="30" t="s">
        <v>13</v>
      </c>
      <c r="B14" s="12">
        <v>0</v>
      </c>
      <c r="C14" s="12">
        <f t="shared" si="0"/>
        <v>0</v>
      </c>
      <c r="D14" s="12">
        <f t="shared" si="1"/>
        <v>0</v>
      </c>
      <c r="E14" s="12">
        <f t="shared" si="2"/>
        <v>0</v>
      </c>
      <c r="F14" s="18">
        <f t="shared" si="3"/>
        <v>0</v>
      </c>
      <c r="K14" s="2"/>
      <c r="L14" s="2"/>
      <c r="M14" s="2"/>
    </row>
    <row r="15" spans="1:22" x14ac:dyDescent="0.35">
      <c r="A15" s="1"/>
      <c r="B15" s="1"/>
      <c r="C15" s="1"/>
      <c r="D15" s="1"/>
      <c r="E15" s="1"/>
      <c r="F15" s="1"/>
      <c r="K15" s="2"/>
      <c r="L15" s="2"/>
      <c r="M15" s="2"/>
    </row>
    <row r="16" spans="1:22" x14ac:dyDescent="0.35">
      <c r="K16" s="2"/>
      <c r="L16" s="2"/>
      <c r="M16" s="2"/>
    </row>
    <row r="17" spans="1:13" x14ac:dyDescent="0.35">
      <c r="A17" s="19"/>
      <c r="B17" s="7" t="s">
        <v>26</v>
      </c>
      <c r="C17" s="7" t="s">
        <v>27</v>
      </c>
      <c r="D17" s="20" t="s">
        <v>28</v>
      </c>
      <c r="K17" s="2"/>
      <c r="L17" s="2"/>
      <c r="M17" s="2"/>
    </row>
    <row r="18" spans="1:13" x14ac:dyDescent="0.35">
      <c r="A18" s="15" t="s">
        <v>25</v>
      </c>
      <c r="B18" s="43">
        <v>4000</v>
      </c>
      <c r="C18" s="43">
        <v>2500</v>
      </c>
      <c r="D18" s="44">
        <v>1500</v>
      </c>
      <c r="K18" s="2"/>
      <c r="L18" s="2"/>
      <c r="M18" s="2"/>
    </row>
    <row r="19" spans="1:13" x14ac:dyDescent="0.35">
      <c r="A19" s="15" t="s">
        <v>29</v>
      </c>
      <c r="B19" s="43">
        <v>20</v>
      </c>
      <c r="C19" s="43">
        <v>10</v>
      </c>
      <c r="D19" s="44">
        <v>10</v>
      </c>
      <c r="K19" s="2"/>
      <c r="L19" s="2"/>
      <c r="M19" s="2"/>
    </row>
    <row r="20" spans="1:13" x14ac:dyDescent="0.35">
      <c r="A20" s="15" t="s">
        <v>30</v>
      </c>
      <c r="B20" s="11">
        <f>B18*(100-B19)/100</f>
        <v>3200</v>
      </c>
      <c r="C20" s="11">
        <f>C18*(100-C19)/100</f>
        <v>2250</v>
      </c>
      <c r="D20" s="16">
        <f>D18*(100-D19)/100</f>
        <v>1350</v>
      </c>
      <c r="K20" s="2"/>
      <c r="L20" s="2"/>
      <c r="M20" s="2"/>
    </row>
    <row r="21" spans="1:13" x14ac:dyDescent="0.35">
      <c r="A21" s="15" t="s">
        <v>31</v>
      </c>
      <c r="B21" s="11">
        <v>150</v>
      </c>
      <c r="C21" s="11">
        <v>150</v>
      </c>
      <c r="D21" s="16">
        <v>150</v>
      </c>
      <c r="K21" s="2"/>
      <c r="L21" s="2"/>
      <c r="M21" s="2"/>
    </row>
    <row r="22" spans="1:13" x14ac:dyDescent="0.35">
      <c r="A22" s="15" t="s">
        <v>32</v>
      </c>
      <c r="B22" s="29">
        <f>B21/6.25/10</f>
        <v>2.4</v>
      </c>
      <c r="C22" s="29">
        <f>C21/6.25/10</f>
        <v>2.4</v>
      </c>
      <c r="D22" s="47">
        <f>D21/6.25/10</f>
        <v>2.4</v>
      </c>
      <c r="E22" t="s">
        <v>53</v>
      </c>
      <c r="K22" s="2"/>
      <c r="L22" s="2"/>
      <c r="M22" s="2"/>
    </row>
    <row r="23" spans="1:13" x14ac:dyDescent="0.35">
      <c r="A23" s="15" t="s">
        <v>33</v>
      </c>
      <c r="B23" s="11">
        <f>B20*B22/100</f>
        <v>76.8</v>
      </c>
      <c r="C23" s="11">
        <f>C20*C22/100</f>
        <v>54</v>
      </c>
      <c r="D23" s="16">
        <f>D20*D22/100</f>
        <v>32.4</v>
      </c>
      <c r="K23" s="2"/>
      <c r="L23" s="2"/>
      <c r="M23" s="2"/>
    </row>
    <row r="24" spans="1:13" x14ac:dyDescent="0.35">
      <c r="A24" s="25" t="s">
        <v>34</v>
      </c>
      <c r="B24" s="26">
        <f>B23/0.9</f>
        <v>85.333333333333329</v>
      </c>
      <c r="C24" s="26">
        <f>C23/0.9</f>
        <v>60</v>
      </c>
      <c r="D24" s="27">
        <f>D23/0.9</f>
        <v>36</v>
      </c>
      <c r="K24" s="2"/>
      <c r="L24" s="2"/>
      <c r="M24" s="2"/>
    </row>
    <row r="25" spans="1:13" x14ac:dyDescent="0.35">
      <c r="A25" s="15"/>
      <c r="B25" s="11"/>
      <c r="C25" s="11"/>
      <c r="D25" s="16"/>
      <c r="K25" s="2"/>
      <c r="L25" s="2"/>
      <c r="M25" s="2"/>
    </row>
    <row r="26" spans="1:13" x14ac:dyDescent="0.35">
      <c r="A26" s="15" t="s">
        <v>36</v>
      </c>
      <c r="B26" s="11">
        <f>B18*B19/100</f>
        <v>800</v>
      </c>
      <c r="C26" s="11">
        <f>C18*C19/100</f>
        <v>250</v>
      </c>
      <c r="D26" s="16">
        <f>D18*D19/100</f>
        <v>150</v>
      </c>
      <c r="K26" s="2"/>
      <c r="L26" s="2"/>
      <c r="M26" s="2"/>
    </row>
    <row r="27" spans="1:13" x14ac:dyDescent="0.35">
      <c r="A27" s="15" t="s">
        <v>54</v>
      </c>
      <c r="B27" s="29">
        <v>2.8</v>
      </c>
      <c r="C27" s="29">
        <v>2.8</v>
      </c>
      <c r="D27" s="47">
        <v>2.8</v>
      </c>
      <c r="K27" s="2"/>
      <c r="L27" s="2"/>
      <c r="M27" s="2"/>
    </row>
    <row r="28" spans="1:13" x14ac:dyDescent="0.35">
      <c r="A28" s="15" t="s">
        <v>37</v>
      </c>
      <c r="B28" s="11">
        <f>6.25*B27*10</f>
        <v>175</v>
      </c>
      <c r="C28" s="11">
        <f>6.25*C27*10</f>
        <v>175</v>
      </c>
      <c r="D28" s="16">
        <f>6.25*D27*10</f>
        <v>175</v>
      </c>
      <c r="E28" s="3"/>
      <c r="K28" s="2"/>
      <c r="L28" s="2"/>
      <c r="M28" s="2"/>
    </row>
    <row r="29" spans="1:13" x14ac:dyDescent="0.35">
      <c r="A29" s="15"/>
      <c r="B29" s="11"/>
      <c r="C29" s="11"/>
      <c r="D29" s="16"/>
      <c r="K29" s="2"/>
      <c r="L29" s="2"/>
      <c r="M29" s="2"/>
    </row>
    <row r="30" spans="1:13" x14ac:dyDescent="0.35">
      <c r="A30" s="28" t="s">
        <v>35</v>
      </c>
      <c r="B30" s="26">
        <f>((B20*B21)+(B26*B28))/B18</f>
        <v>155</v>
      </c>
      <c r="C30" s="26">
        <f>((C20*C21)+(C26*C28))/C18</f>
        <v>152.5</v>
      </c>
      <c r="D30" s="27">
        <f>((D20*D21)+(D26*D28))/D18</f>
        <v>152.5</v>
      </c>
      <c r="K30" s="2"/>
      <c r="L30" s="2"/>
      <c r="M30" s="2"/>
    </row>
    <row r="31" spans="1:13" x14ac:dyDescent="0.35">
      <c r="K31" s="2"/>
      <c r="L31" s="2"/>
      <c r="M31" s="2"/>
    </row>
    <row r="32" spans="1:13" x14ac:dyDescent="0.35">
      <c r="A32" s="31" t="s">
        <v>49</v>
      </c>
      <c r="K32" s="2"/>
      <c r="L32" s="2"/>
      <c r="M32" s="2"/>
    </row>
    <row r="33" spans="1:13" x14ac:dyDescent="0.35">
      <c r="A33" t="s">
        <v>50</v>
      </c>
      <c r="K33" s="2"/>
      <c r="L33" s="2"/>
      <c r="M33" s="2"/>
    </row>
    <row r="34" spans="1:13" x14ac:dyDescent="0.35">
      <c r="A34" t="s">
        <v>47</v>
      </c>
      <c r="K34" s="2"/>
      <c r="L34" s="2"/>
      <c r="M34" s="2"/>
    </row>
    <row r="35" spans="1:13" x14ac:dyDescent="0.35">
      <c r="A35" s="13" t="s">
        <v>22</v>
      </c>
      <c r="B35" s="10"/>
      <c r="C35" s="10" t="s">
        <v>25</v>
      </c>
      <c r="D35" s="10"/>
      <c r="E35" s="10"/>
      <c r="F35" s="14"/>
    </row>
    <row r="36" spans="1:13" x14ac:dyDescent="0.35">
      <c r="A36" s="21"/>
      <c r="B36" s="29" t="s">
        <v>38</v>
      </c>
      <c r="C36" s="41">
        <v>3</v>
      </c>
      <c r="D36" s="41">
        <v>3</v>
      </c>
      <c r="E36" s="41"/>
      <c r="F36" s="42">
        <v>6</v>
      </c>
    </row>
    <row r="37" spans="1:13" x14ac:dyDescent="0.35">
      <c r="A37" s="15" t="s">
        <v>8</v>
      </c>
      <c r="B37" s="11" t="s">
        <v>17</v>
      </c>
      <c r="C37" s="11" t="s">
        <v>9</v>
      </c>
      <c r="D37" s="11" t="s">
        <v>11</v>
      </c>
      <c r="E37" s="11"/>
      <c r="F37" s="16" t="s">
        <v>12</v>
      </c>
    </row>
    <row r="38" spans="1:13" x14ac:dyDescent="0.35">
      <c r="A38" s="15">
        <v>0</v>
      </c>
      <c r="B38" s="11">
        <v>100</v>
      </c>
      <c r="C38" s="11">
        <f>($C$36/$F$36)*F38</f>
        <v>67.5</v>
      </c>
      <c r="D38" s="11">
        <f>($D$36/$F$36)*F38</f>
        <v>67.5</v>
      </c>
      <c r="E38" s="11"/>
      <c r="F38" s="16">
        <f>(B38/100)*(15+20*$F$36)</f>
        <v>135</v>
      </c>
    </row>
    <row r="39" spans="1:13" x14ac:dyDescent="0.35">
      <c r="A39" s="15">
        <v>10</v>
      </c>
      <c r="B39" s="11">
        <v>90</v>
      </c>
      <c r="C39" s="11">
        <f t="shared" ref="C39:C44" si="6">($C$36/$F$36)*F39</f>
        <v>60.75</v>
      </c>
      <c r="D39" s="11">
        <f t="shared" ref="D39:D44" si="7">($D$36/$F$36)*F39</f>
        <v>60.75</v>
      </c>
      <c r="E39" s="11"/>
      <c r="F39" s="16">
        <f t="shared" ref="F39:F44" si="8">(B39/100)*(15+20*$F$36)</f>
        <v>121.5</v>
      </c>
    </row>
    <row r="40" spans="1:13" x14ac:dyDescent="0.35">
      <c r="A40" s="15">
        <v>20</v>
      </c>
      <c r="B40" s="11">
        <v>75</v>
      </c>
      <c r="C40" s="11">
        <f t="shared" si="6"/>
        <v>50.625</v>
      </c>
      <c r="D40" s="11">
        <f t="shared" si="7"/>
        <v>50.625</v>
      </c>
      <c r="E40" s="11"/>
      <c r="F40" s="16">
        <f t="shared" si="8"/>
        <v>101.25</v>
      </c>
    </row>
    <row r="41" spans="1:13" x14ac:dyDescent="0.35">
      <c r="A41" s="15">
        <v>30</v>
      </c>
      <c r="B41" s="11">
        <v>60</v>
      </c>
      <c r="C41" s="11">
        <f t="shared" si="6"/>
        <v>40.5</v>
      </c>
      <c r="D41" s="11">
        <f t="shared" si="7"/>
        <v>40.5</v>
      </c>
      <c r="E41" s="11"/>
      <c r="F41" s="16">
        <f t="shared" si="8"/>
        <v>81</v>
      </c>
    </row>
    <row r="42" spans="1:13" x14ac:dyDescent="0.35">
      <c r="A42" s="15">
        <v>40</v>
      </c>
      <c r="B42" s="11">
        <v>40</v>
      </c>
      <c r="C42" s="11">
        <f t="shared" si="6"/>
        <v>27</v>
      </c>
      <c r="D42" s="11">
        <f t="shared" si="7"/>
        <v>27</v>
      </c>
      <c r="E42" s="11"/>
      <c r="F42" s="16">
        <f t="shared" si="8"/>
        <v>54</v>
      </c>
    </row>
    <row r="43" spans="1:13" x14ac:dyDescent="0.35">
      <c r="A43" s="15">
        <v>50</v>
      </c>
      <c r="B43" s="11">
        <v>20</v>
      </c>
      <c r="C43" s="11">
        <f t="shared" si="6"/>
        <v>13.5</v>
      </c>
      <c r="D43" s="11">
        <f t="shared" si="7"/>
        <v>13.5</v>
      </c>
      <c r="E43" s="11"/>
      <c r="F43" s="16">
        <f t="shared" si="8"/>
        <v>27</v>
      </c>
    </row>
    <row r="44" spans="1:13" x14ac:dyDescent="0.35">
      <c r="A44" s="30" t="s">
        <v>13</v>
      </c>
      <c r="B44" s="12">
        <v>0</v>
      </c>
      <c r="C44" s="12">
        <f t="shared" si="6"/>
        <v>0</v>
      </c>
      <c r="D44" s="12">
        <f t="shared" si="7"/>
        <v>0</v>
      </c>
      <c r="E44" s="12"/>
      <c r="F44" s="18">
        <f t="shared" si="8"/>
        <v>0</v>
      </c>
    </row>
  </sheetData>
  <phoneticPr fontId="1" type="noConversion"/>
  <printOptions gridLines="1"/>
  <pageMargins left="0.75" right="0.75" top="0.51" bottom="0.52" header="0.5" footer="0.5"/>
  <pageSetup paperSize="9" scale="82" orientation="portrait" r:id="rId1"/>
  <headerFooter alignWithMargins="0">
    <oddFooter>&amp;L&amp;Z&amp;F&amp;R&amp;D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7"/>
  <sheetViews>
    <sheetView workbookViewId="0">
      <selection activeCell="G17" sqref="G17"/>
    </sheetView>
  </sheetViews>
  <sheetFormatPr defaultRowHeight="15.5" x14ac:dyDescent="0.35"/>
  <cols>
    <col min="1" max="1" width="8.984375E-2" customWidth="1"/>
    <col min="2" max="2" width="16.90625" bestFit="1" customWidth="1"/>
    <col min="3" max="3" width="10.7265625" bestFit="1" customWidth="1"/>
    <col min="4" max="4" width="7.453125" bestFit="1" customWidth="1"/>
    <col min="5" max="5" width="12.7265625" bestFit="1" customWidth="1"/>
    <col min="6" max="6" width="13.08984375" bestFit="1" customWidth="1"/>
    <col min="7" max="7" width="8.90625" bestFit="1" customWidth="1"/>
    <col min="9" max="9" width="11.453125" bestFit="1" customWidth="1"/>
    <col min="10" max="16" width="6.6328125" customWidth="1"/>
  </cols>
  <sheetData>
    <row r="1" spans="1:17" x14ac:dyDescent="0.35">
      <c r="I1" s="49" t="s">
        <v>52</v>
      </c>
      <c r="M1" t="s">
        <v>48</v>
      </c>
    </row>
    <row r="2" spans="1:17" x14ac:dyDescent="0.35">
      <c r="A2" t="s">
        <v>15</v>
      </c>
      <c r="B2" s="4" t="s">
        <v>22</v>
      </c>
      <c r="C2" s="3"/>
      <c r="D2" s="3"/>
      <c r="E2" s="3"/>
      <c r="F2" s="3"/>
      <c r="G2" s="3"/>
      <c r="I2" s="3" t="s">
        <v>43</v>
      </c>
    </row>
    <row r="3" spans="1:17" x14ac:dyDescent="0.35">
      <c r="A3" t="s">
        <v>14</v>
      </c>
      <c r="B3" s="3"/>
      <c r="C3" s="3"/>
      <c r="D3" s="3">
        <v>5</v>
      </c>
      <c r="E3" s="3">
        <v>2.5</v>
      </c>
      <c r="F3" s="3">
        <v>2.5</v>
      </c>
      <c r="G3" s="3">
        <v>10</v>
      </c>
      <c r="I3" s="36"/>
      <c r="J3" s="7" t="s">
        <v>44</v>
      </c>
      <c r="K3" s="7"/>
      <c r="L3" s="7"/>
      <c r="M3" s="7"/>
      <c r="N3" s="7"/>
      <c r="O3" s="7"/>
      <c r="P3" s="20"/>
    </row>
    <row r="4" spans="1:17" x14ac:dyDescent="0.35">
      <c r="A4" t="s">
        <v>0</v>
      </c>
      <c r="B4" s="3" t="s">
        <v>8</v>
      </c>
      <c r="C4" s="3" t="s">
        <v>17</v>
      </c>
      <c r="D4" s="3" t="s">
        <v>59</v>
      </c>
      <c r="E4" s="3" t="s">
        <v>61</v>
      </c>
      <c r="F4" s="3" t="s">
        <v>60</v>
      </c>
      <c r="G4" s="3" t="s">
        <v>12</v>
      </c>
      <c r="I4" s="37" t="s">
        <v>42</v>
      </c>
      <c r="J4" s="35">
        <v>0</v>
      </c>
      <c r="K4" s="35">
        <v>10</v>
      </c>
      <c r="L4" s="35">
        <v>20</v>
      </c>
      <c r="M4" s="35">
        <v>30</v>
      </c>
      <c r="N4" s="35">
        <v>40</v>
      </c>
      <c r="O4" s="35">
        <v>50</v>
      </c>
      <c r="P4" s="40" t="s">
        <v>13</v>
      </c>
    </row>
    <row r="5" spans="1:17" x14ac:dyDescent="0.35">
      <c r="A5" t="s">
        <v>1</v>
      </c>
      <c r="B5" s="13">
        <v>0</v>
      </c>
      <c r="C5" s="10">
        <v>100</v>
      </c>
      <c r="D5" s="10">
        <v>135</v>
      </c>
      <c r="E5" s="10">
        <v>67.5</v>
      </c>
      <c r="F5" s="10">
        <v>67.5</v>
      </c>
      <c r="G5" s="14">
        <v>270</v>
      </c>
      <c r="I5" s="45">
        <v>0.5</v>
      </c>
      <c r="J5" s="46">
        <v>14.166666666666666</v>
      </c>
      <c r="K5" s="46">
        <v>12.75</v>
      </c>
      <c r="L5" s="46">
        <v>10.625</v>
      </c>
      <c r="M5" s="46">
        <v>8.5</v>
      </c>
      <c r="N5" s="46">
        <v>5.6666666666666661</v>
      </c>
      <c r="O5" s="46">
        <v>2.833333333333333</v>
      </c>
      <c r="P5" s="46">
        <v>0</v>
      </c>
    </row>
    <row r="6" spans="1:17" x14ac:dyDescent="0.35">
      <c r="A6" t="s">
        <v>2</v>
      </c>
      <c r="B6" s="15">
        <v>10</v>
      </c>
      <c r="C6" s="11">
        <v>90</v>
      </c>
      <c r="D6" s="11">
        <v>121.5</v>
      </c>
      <c r="E6" s="11">
        <v>60.75</v>
      </c>
      <c r="F6" s="11">
        <v>60.75</v>
      </c>
      <c r="G6" s="16">
        <v>243</v>
      </c>
      <c r="I6" s="45">
        <v>1</v>
      </c>
      <c r="J6" s="43">
        <v>65</v>
      </c>
      <c r="K6" s="43">
        <v>58.5</v>
      </c>
      <c r="L6" s="43">
        <v>48.75</v>
      </c>
      <c r="M6" s="43">
        <v>39</v>
      </c>
      <c r="N6" s="43">
        <v>26</v>
      </c>
      <c r="O6" s="43">
        <v>13</v>
      </c>
      <c r="P6" s="43">
        <v>0</v>
      </c>
    </row>
    <row r="7" spans="1:17" x14ac:dyDescent="0.35">
      <c r="A7" t="s">
        <v>3</v>
      </c>
      <c r="B7" s="15">
        <v>20</v>
      </c>
      <c r="C7" s="11">
        <v>75</v>
      </c>
      <c r="D7" s="11">
        <v>101.25</v>
      </c>
      <c r="E7" s="11">
        <v>50.625</v>
      </c>
      <c r="F7" s="11">
        <v>50.625</v>
      </c>
      <c r="G7" s="16">
        <v>202.5</v>
      </c>
      <c r="I7" s="45">
        <v>1.5</v>
      </c>
      <c r="J7" s="43">
        <v>41.785714285714285</v>
      </c>
      <c r="K7" s="43">
        <v>37.607142857142854</v>
      </c>
      <c r="L7" s="43">
        <v>31.339285714285712</v>
      </c>
      <c r="M7" s="43">
        <v>25.071428571428569</v>
      </c>
      <c r="N7" s="43">
        <v>16.714285714285712</v>
      </c>
      <c r="O7" s="43">
        <v>8.3571428571428559</v>
      </c>
      <c r="P7" s="43">
        <v>0</v>
      </c>
    </row>
    <row r="8" spans="1:17" x14ac:dyDescent="0.35">
      <c r="A8" t="s">
        <v>4</v>
      </c>
      <c r="B8" s="15">
        <v>30</v>
      </c>
      <c r="C8" s="11">
        <v>60</v>
      </c>
      <c r="D8" s="11">
        <v>81</v>
      </c>
      <c r="E8" s="11">
        <v>40.5</v>
      </c>
      <c r="F8" s="11">
        <v>40.5</v>
      </c>
      <c r="G8" s="16">
        <v>162</v>
      </c>
      <c r="I8" s="45">
        <v>2</v>
      </c>
      <c r="J8" s="46">
        <v>55.714285714285708</v>
      </c>
      <c r="K8" s="46">
        <v>50.142857142857139</v>
      </c>
      <c r="L8" s="46">
        <v>41.785714285714285</v>
      </c>
      <c r="M8" s="46">
        <v>33.428571428571423</v>
      </c>
      <c r="N8" s="46">
        <v>22.285714285714285</v>
      </c>
      <c r="O8" s="46">
        <v>11.142857142857142</v>
      </c>
      <c r="P8" s="46">
        <v>0</v>
      </c>
    </row>
    <row r="9" spans="1:17" x14ac:dyDescent="0.35">
      <c r="A9" t="s">
        <v>5</v>
      </c>
      <c r="B9" s="15">
        <v>40</v>
      </c>
      <c r="C9" s="11">
        <v>40</v>
      </c>
      <c r="D9" s="11">
        <v>54</v>
      </c>
      <c r="E9" s="11">
        <v>27</v>
      </c>
      <c r="F9" s="11">
        <v>27</v>
      </c>
      <c r="G9" s="16">
        <v>108</v>
      </c>
      <c r="I9" s="45">
        <v>2.5</v>
      </c>
      <c r="J9" s="43">
        <v>68.055555555555557</v>
      </c>
      <c r="K9" s="43">
        <v>61.25</v>
      </c>
      <c r="L9" s="43">
        <v>51.041666666666671</v>
      </c>
      <c r="M9" s="43">
        <v>40.833333333333336</v>
      </c>
      <c r="N9" s="43">
        <v>27.222222222222225</v>
      </c>
      <c r="O9" s="43">
        <v>13.611111111111112</v>
      </c>
      <c r="P9" s="43">
        <v>0</v>
      </c>
    </row>
    <row r="10" spans="1:17" x14ac:dyDescent="0.35">
      <c r="A10" t="s">
        <v>6</v>
      </c>
      <c r="B10" s="15">
        <v>50</v>
      </c>
      <c r="C10" s="11">
        <v>20</v>
      </c>
      <c r="D10" s="11">
        <v>27</v>
      </c>
      <c r="E10" s="11">
        <v>13.5</v>
      </c>
      <c r="F10" s="11">
        <v>13.5</v>
      </c>
      <c r="G10" s="16">
        <v>54</v>
      </c>
      <c r="I10" s="45">
        <v>3</v>
      </c>
      <c r="J10" s="43">
        <v>85</v>
      </c>
      <c r="K10" s="43">
        <v>76.5</v>
      </c>
      <c r="L10" s="43">
        <v>63.75</v>
      </c>
      <c r="M10" s="43">
        <v>51</v>
      </c>
      <c r="N10" s="43">
        <v>34</v>
      </c>
      <c r="O10" s="43">
        <v>17</v>
      </c>
      <c r="P10" s="43">
        <v>0</v>
      </c>
    </row>
    <row r="11" spans="1:17" x14ac:dyDescent="0.35">
      <c r="A11" t="s">
        <v>7</v>
      </c>
      <c r="B11" s="17" t="s">
        <v>13</v>
      </c>
      <c r="C11" s="12">
        <v>0</v>
      </c>
      <c r="D11" s="12">
        <v>0</v>
      </c>
      <c r="E11" s="12">
        <v>0</v>
      </c>
      <c r="F11" s="12">
        <v>0</v>
      </c>
      <c r="G11" s="18">
        <v>0</v>
      </c>
      <c r="I11" s="45">
        <v>3.5</v>
      </c>
      <c r="J11" s="43">
        <v>97.5</v>
      </c>
      <c r="K11" s="43">
        <v>87.75</v>
      </c>
      <c r="L11" s="43">
        <v>73.125</v>
      </c>
      <c r="M11" s="43">
        <v>58.5</v>
      </c>
      <c r="N11" s="43">
        <v>39</v>
      </c>
      <c r="O11" s="43">
        <v>19.5</v>
      </c>
      <c r="P11" s="43">
        <v>0</v>
      </c>
    </row>
    <row r="12" spans="1:17" x14ac:dyDescent="0.35">
      <c r="I12" s="45">
        <v>4</v>
      </c>
      <c r="J12" s="43">
        <v>110</v>
      </c>
      <c r="K12" s="43">
        <v>99</v>
      </c>
      <c r="L12" s="43">
        <v>82.5</v>
      </c>
      <c r="M12" s="43">
        <v>66</v>
      </c>
      <c r="N12" s="43">
        <v>44</v>
      </c>
      <c r="O12" s="43">
        <v>22</v>
      </c>
      <c r="P12" s="43">
        <v>0</v>
      </c>
    </row>
    <row r="13" spans="1:17" x14ac:dyDescent="0.35">
      <c r="A13" s="1" t="s">
        <v>15</v>
      </c>
      <c r="B13" s="4" t="s">
        <v>22</v>
      </c>
      <c r="C13" s="4"/>
      <c r="D13" s="4"/>
      <c r="E13" s="4"/>
      <c r="F13" s="4"/>
      <c r="G13" s="4"/>
      <c r="I13" s="45">
        <v>4.5</v>
      </c>
      <c r="J13" s="43">
        <v>122.5</v>
      </c>
      <c r="K13" s="43">
        <v>110.25</v>
      </c>
      <c r="L13" s="43">
        <v>91.875</v>
      </c>
      <c r="M13" s="43">
        <v>73.5</v>
      </c>
      <c r="N13" s="43">
        <v>49</v>
      </c>
      <c r="O13" s="43">
        <v>24.5</v>
      </c>
      <c r="P13" s="43">
        <v>0</v>
      </c>
    </row>
    <row r="14" spans="1:17" x14ac:dyDescent="0.35">
      <c r="A14" s="1" t="s">
        <v>14</v>
      </c>
      <c r="B14" s="6"/>
      <c r="C14" s="6"/>
      <c r="D14" s="6">
        <v>4.5</v>
      </c>
      <c r="E14" s="6">
        <v>2.5</v>
      </c>
      <c r="F14" s="6">
        <v>2</v>
      </c>
      <c r="G14" s="6">
        <v>9</v>
      </c>
      <c r="I14" s="45">
        <v>5</v>
      </c>
      <c r="J14" s="43">
        <v>135</v>
      </c>
      <c r="K14" s="43">
        <v>121.5</v>
      </c>
      <c r="L14" s="43">
        <v>101.25</v>
      </c>
      <c r="M14" s="43">
        <v>81</v>
      </c>
      <c r="N14" s="43">
        <v>54</v>
      </c>
      <c r="O14" s="43">
        <v>27</v>
      </c>
      <c r="P14" s="43">
        <v>0</v>
      </c>
    </row>
    <row r="15" spans="1:17" s="3" customFormat="1" x14ac:dyDescent="0.35">
      <c r="A15" s="4" t="s">
        <v>0</v>
      </c>
      <c r="B15" s="4" t="s">
        <v>8</v>
      </c>
      <c r="C15" s="4" t="s">
        <v>17</v>
      </c>
      <c r="D15" s="3" t="s">
        <v>59</v>
      </c>
      <c r="E15" s="3" t="s">
        <v>61</v>
      </c>
      <c r="F15" s="3" t="s">
        <v>60</v>
      </c>
      <c r="G15" s="4" t="s">
        <v>12</v>
      </c>
      <c r="I15" s="45">
        <v>5.5</v>
      </c>
      <c r="J15" s="43">
        <v>157.5</v>
      </c>
      <c r="K15" s="43">
        <v>141.75</v>
      </c>
      <c r="L15" s="43">
        <v>118.125</v>
      </c>
      <c r="M15" s="43">
        <v>94.5</v>
      </c>
      <c r="N15" s="43">
        <v>63</v>
      </c>
      <c r="O15" s="43">
        <v>31.5</v>
      </c>
      <c r="P15" s="43">
        <v>0</v>
      </c>
      <c r="Q15"/>
    </row>
    <row r="16" spans="1:17" x14ac:dyDescent="0.35">
      <c r="A16" s="1" t="s">
        <v>1</v>
      </c>
      <c r="B16" s="13">
        <v>0</v>
      </c>
      <c r="C16" s="10">
        <v>100</v>
      </c>
      <c r="D16" s="10">
        <v>122.5</v>
      </c>
      <c r="E16" s="10">
        <v>68.055555555555557</v>
      </c>
      <c r="F16" s="10">
        <v>54.444444444444443</v>
      </c>
      <c r="G16" s="14">
        <v>245</v>
      </c>
      <c r="I16" s="38">
        <v>6</v>
      </c>
      <c r="J16" s="11">
        <v>170</v>
      </c>
      <c r="K16" s="11">
        <v>153</v>
      </c>
      <c r="L16" s="11">
        <v>127.5</v>
      </c>
      <c r="M16" s="11">
        <v>102</v>
      </c>
      <c r="N16" s="11">
        <v>68</v>
      </c>
      <c r="O16" s="11">
        <v>34</v>
      </c>
      <c r="P16" s="11">
        <v>0</v>
      </c>
    </row>
    <row r="17" spans="1:16" x14ac:dyDescent="0.35">
      <c r="A17" s="1" t="s">
        <v>2</v>
      </c>
      <c r="B17" s="15">
        <v>10</v>
      </c>
      <c r="C17" s="11">
        <v>90</v>
      </c>
      <c r="D17" s="11">
        <v>110.25</v>
      </c>
      <c r="E17" s="11">
        <v>61.25</v>
      </c>
      <c r="F17" s="11">
        <v>49</v>
      </c>
      <c r="G17" s="16">
        <v>220.5</v>
      </c>
      <c r="I17" s="38">
        <v>6.5</v>
      </c>
      <c r="J17" s="11">
        <v>182.5</v>
      </c>
      <c r="K17" s="11">
        <v>164.25</v>
      </c>
      <c r="L17" s="11">
        <v>136.875</v>
      </c>
      <c r="M17" s="11">
        <v>109.5</v>
      </c>
      <c r="N17" s="11">
        <v>73</v>
      </c>
      <c r="O17" s="11">
        <v>36.5</v>
      </c>
      <c r="P17" s="11">
        <v>0</v>
      </c>
    </row>
    <row r="18" spans="1:16" x14ac:dyDescent="0.35">
      <c r="A18" s="1" t="s">
        <v>3</v>
      </c>
      <c r="B18" s="15">
        <v>20</v>
      </c>
      <c r="C18" s="11">
        <v>75</v>
      </c>
      <c r="D18" s="11">
        <v>91.875</v>
      </c>
      <c r="E18" s="11">
        <v>51.041666666666671</v>
      </c>
      <c r="F18" s="11">
        <v>40.833333333333329</v>
      </c>
      <c r="G18" s="16">
        <v>183.75</v>
      </c>
      <c r="I18" s="38">
        <v>7</v>
      </c>
      <c r="J18" s="11">
        <v>195</v>
      </c>
      <c r="K18" s="11">
        <v>175.5</v>
      </c>
      <c r="L18" s="11">
        <v>146.25</v>
      </c>
      <c r="M18" s="11">
        <v>117</v>
      </c>
      <c r="N18" s="11">
        <v>78</v>
      </c>
      <c r="O18" s="11">
        <v>39</v>
      </c>
      <c r="P18" s="11">
        <v>0</v>
      </c>
    </row>
    <row r="19" spans="1:16" x14ac:dyDescent="0.35">
      <c r="A19" s="1" t="s">
        <v>4</v>
      </c>
      <c r="B19" s="15">
        <v>30</v>
      </c>
      <c r="C19" s="11">
        <v>60</v>
      </c>
      <c r="D19" s="11">
        <v>73.5</v>
      </c>
      <c r="E19" s="11">
        <v>40.833333333333336</v>
      </c>
      <c r="F19" s="11">
        <v>32.666666666666664</v>
      </c>
      <c r="G19" s="16">
        <v>147</v>
      </c>
      <c r="I19" s="38">
        <v>7.5</v>
      </c>
      <c r="J19" s="11">
        <v>207.5</v>
      </c>
      <c r="K19" s="11">
        <v>186.75</v>
      </c>
      <c r="L19" s="11">
        <v>155.625</v>
      </c>
      <c r="M19" s="11">
        <v>124.5</v>
      </c>
      <c r="N19" s="11">
        <v>83</v>
      </c>
      <c r="O19" s="11">
        <v>41.5</v>
      </c>
      <c r="P19" s="11">
        <v>0</v>
      </c>
    </row>
    <row r="20" spans="1:16" x14ac:dyDescent="0.35">
      <c r="A20" s="1" t="s">
        <v>5</v>
      </c>
      <c r="B20" s="15">
        <v>40</v>
      </c>
      <c r="C20" s="11">
        <v>40</v>
      </c>
      <c r="D20" s="11">
        <v>49</v>
      </c>
      <c r="E20" s="11">
        <v>27.222222222222225</v>
      </c>
      <c r="F20" s="11">
        <v>21.777777777777775</v>
      </c>
      <c r="G20" s="16">
        <v>98</v>
      </c>
      <c r="I20" s="38">
        <v>8</v>
      </c>
      <c r="J20" s="11">
        <v>220</v>
      </c>
      <c r="K20" s="11">
        <v>198</v>
      </c>
      <c r="L20" s="11">
        <v>165</v>
      </c>
      <c r="M20" s="11">
        <v>132</v>
      </c>
      <c r="N20" s="11">
        <v>88</v>
      </c>
      <c r="O20" s="11">
        <v>44</v>
      </c>
      <c r="P20" s="11">
        <v>0</v>
      </c>
    </row>
    <row r="21" spans="1:16" x14ac:dyDescent="0.35">
      <c r="A21" s="1" t="s">
        <v>6</v>
      </c>
      <c r="B21" s="15">
        <v>50</v>
      </c>
      <c r="C21" s="11">
        <v>20</v>
      </c>
      <c r="D21" s="11">
        <v>24.5</v>
      </c>
      <c r="E21" s="11">
        <v>13.611111111111112</v>
      </c>
      <c r="F21" s="11">
        <v>10.888888888888888</v>
      </c>
      <c r="G21" s="16">
        <v>49</v>
      </c>
      <c r="I21" s="38">
        <v>8.5</v>
      </c>
      <c r="J21" s="11">
        <v>232.5</v>
      </c>
      <c r="K21" s="11">
        <v>209.25</v>
      </c>
      <c r="L21" s="11">
        <v>174.375</v>
      </c>
      <c r="M21" s="11">
        <v>139.5</v>
      </c>
      <c r="N21" s="11">
        <v>93</v>
      </c>
      <c r="O21" s="11">
        <v>46.5</v>
      </c>
      <c r="P21" s="11">
        <v>0</v>
      </c>
    </row>
    <row r="22" spans="1:16" x14ac:dyDescent="0.35">
      <c r="A22" s="1" t="s">
        <v>7</v>
      </c>
      <c r="B22" s="17" t="s">
        <v>13</v>
      </c>
      <c r="C22" s="12">
        <v>0</v>
      </c>
      <c r="D22" s="12">
        <v>0</v>
      </c>
      <c r="E22" s="12">
        <v>0</v>
      </c>
      <c r="F22" s="12">
        <v>0</v>
      </c>
      <c r="G22" s="18">
        <v>0</v>
      </c>
      <c r="I22" s="38">
        <v>9</v>
      </c>
      <c r="J22" s="11">
        <v>245</v>
      </c>
      <c r="K22" s="11">
        <v>220.5</v>
      </c>
      <c r="L22" s="11">
        <v>183.75</v>
      </c>
      <c r="M22" s="11">
        <v>147</v>
      </c>
      <c r="N22" s="11">
        <v>98</v>
      </c>
      <c r="O22" s="11">
        <v>49</v>
      </c>
      <c r="P22" s="11">
        <v>0</v>
      </c>
    </row>
    <row r="23" spans="1:16" x14ac:dyDescent="0.35">
      <c r="I23" s="38">
        <v>9.5</v>
      </c>
      <c r="J23" s="11">
        <v>257.5</v>
      </c>
      <c r="K23" s="11">
        <v>231.75</v>
      </c>
      <c r="L23" s="11">
        <v>193.125</v>
      </c>
      <c r="M23" s="11">
        <v>154.5</v>
      </c>
      <c r="N23" s="11">
        <v>103</v>
      </c>
      <c r="O23" s="11">
        <v>51.5</v>
      </c>
      <c r="P23" s="11">
        <v>0</v>
      </c>
    </row>
    <row r="24" spans="1:16" x14ac:dyDescent="0.35">
      <c r="A24" t="s">
        <v>15</v>
      </c>
      <c r="B24" s="4" t="s">
        <v>22</v>
      </c>
      <c r="I24" s="38">
        <v>10</v>
      </c>
      <c r="J24" s="11">
        <v>270</v>
      </c>
      <c r="K24" s="11">
        <v>243</v>
      </c>
      <c r="L24" s="11">
        <v>202.5</v>
      </c>
      <c r="M24" s="11">
        <v>162</v>
      </c>
      <c r="N24" s="11">
        <v>108</v>
      </c>
      <c r="O24" s="11">
        <v>54</v>
      </c>
      <c r="P24" s="11">
        <v>0</v>
      </c>
    </row>
    <row r="25" spans="1:16" x14ac:dyDescent="0.35">
      <c r="A25" t="s">
        <v>14</v>
      </c>
      <c r="D25">
        <v>4</v>
      </c>
      <c r="E25">
        <v>2</v>
      </c>
      <c r="F25">
        <v>2</v>
      </c>
      <c r="G25">
        <v>8</v>
      </c>
      <c r="I25" s="38">
        <v>10.5</v>
      </c>
      <c r="J25" s="11">
        <v>282.5</v>
      </c>
      <c r="K25" s="11">
        <v>254.25</v>
      </c>
      <c r="L25" s="11">
        <v>211.875</v>
      </c>
      <c r="M25" s="11">
        <v>169.5</v>
      </c>
      <c r="N25" s="11">
        <v>113</v>
      </c>
      <c r="O25" s="11">
        <v>56.5</v>
      </c>
      <c r="P25" s="11">
        <v>0</v>
      </c>
    </row>
    <row r="26" spans="1:16" x14ac:dyDescent="0.35">
      <c r="A26" t="s">
        <v>0</v>
      </c>
      <c r="B26" s="3" t="s">
        <v>8</v>
      </c>
      <c r="C26" s="3" t="s">
        <v>17</v>
      </c>
      <c r="D26" s="3" t="s">
        <v>59</v>
      </c>
      <c r="E26" s="3" t="s">
        <v>61</v>
      </c>
      <c r="F26" s="3" t="s">
        <v>60</v>
      </c>
      <c r="G26" s="3" t="s">
        <v>12</v>
      </c>
      <c r="I26" s="38">
        <v>11</v>
      </c>
      <c r="J26" s="11">
        <v>293.33333333333331</v>
      </c>
      <c r="K26" s="11">
        <v>264</v>
      </c>
      <c r="L26" s="11">
        <v>220</v>
      </c>
      <c r="M26" s="11">
        <v>176</v>
      </c>
      <c r="N26" s="11">
        <v>117.33333333333333</v>
      </c>
      <c r="O26" s="11">
        <v>58.666666666666664</v>
      </c>
      <c r="P26" s="11">
        <v>0</v>
      </c>
    </row>
    <row r="27" spans="1:16" x14ac:dyDescent="0.35">
      <c r="A27" t="s">
        <v>1</v>
      </c>
      <c r="B27" s="19">
        <v>0</v>
      </c>
      <c r="C27" s="7">
        <v>100</v>
      </c>
      <c r="D27" s="7">
        <v>110</v>
      </c>
      <c r="E27" s="7">
        <v>55</v>
      </c>
      <c r="F27" s="7">
        <v>55</v>
      </c>
      <c r="G27" s="20">
        <v>220</v>
      </c>
      <c r="I27" s="38">
        <v>11.5</v>
      </c>
      <c r="J27" s="11">
        <v>306.66666666666669</v>
      </c>
      <c r="K27" s="11">
        <v>276</v>
      </c>
      <c r="L27" s="11">
        <v>230</v>
      </c>
      <c r="M27" s="11">
        <v>184</v>
      </c>
      <c r="N27" s="11">
        <v>122.66666666666667</v>
      </c>
      <c r="O27" s="11">
        <v>61.333333333333336</v>
      </c>
      <c r="P27" s="11">
        <v>0</v>
      </c>
    </row>
    <row r="28" spans="1:16" x14ac:dyDescent="0.35">
      <c r="A28" t="s">
        <v>2</v>
      </c>
      <c r="B28" s="21">
        <v>10</v>
      </c>
      <c r="C28" s="8">
        <v>90</v>
      </c>
      <c r="D28" s="8">
        <v>99</v>
      </c>
      <c r="E28" s="8">
        <v>49.5</v>
      </c>
      <c r="F28" s="8">
        <v>49.5</v>
      </c>
      <c r="G28" s="22">
        <v>198</v>
      </c>
      <c r="I28" s="39">
        <v>12</v>
      </c>
      <c r="J28" s="11">
        <v>320</v>
      </c>
      <c r="K28" s="11">
        <v>288</v>
      </c>
      <c r="L28" s="11">
        <v>240</v>
      </c>
      <c r="M28" s="11">
        <v>192</v>
      </c>
      <c r="N28" s="11">
        <v>128</v>
      </c>
      <c r="O28" s="11">
        <v>64</v>
      </c>
      <c r="P28" s="11">
        <v>0</v>
      </c>
    </row>
    <row r="29" spans="1:16" x14ac:dyDescent="0.35">
      <c r="A29" t="s">
        <v>3</v>
      </c>
      <c r="B29" s="21">
        <v>20</v>
      </c>
      <c r="C29" s="8">
        <v>75</v>
      </c>
      <c r="D29" s="8">
        <v>82.5</v>
      </c>
      <c r="E29" s="8">
        <v>41.25</v>
      </c>
      <c r="F29" s="8">
        <v>41.25</v>
      </c>
      <c r="G29" s="22">
        <v>165</v>
      </c>
    </row>
    <row r="30" spans="1:16" x14ac:dyDescent="0.35">
      <c r="A30" t="s">
        <v>4</v>
      </c>
      <c r="B30" s="21">
        <v>30</v>
      </c>
      <c r="C30" s="8">
        <v>60</v>
      </c>
      <c r="D30" s="8">
        <v>66</v>
      </c>
      <c r="E30" s="8">
        <v>33</v>
      </c>
      <c r="F30" s="8">
        <v>33</v>
      </c>
      <c r="G30" s="22">
        <v>132</v>
      </c>
    </row>
    <row r="31" spans="1:16" x14ac:dyDescent="0.35">
      <c r="A31" t="s">
        <v>5</v>
      </c>
      <c r="B31" s="21">
        <v>40</v>
      </c>
      <c r="C31" s="8">
        <v>40</v>
      </c>
      <c r="D31" s="8">
        <v>44</v>
      </c>
      <c r="E31" s="8">
        <v>22</v>
      </c>
      <c r="F31" s="8">
        <v>22</v>
      </c>
      <c r="G31" s="22">
        <v>88</v>
      </c>
    </row>
    <row r="32" spans="1:16" x14ac:dyDescent="0.35">
      <c r="A32" t="s">
        <v>6</v>
      </c>
      <c r="B32" s="21">
        <v>50</v>
      </c>
      <c r="C32" s="8">
        <v>20</v>
      </c>
      <c r="D32" s="8">
        <v>22</v>
      </c>
      <c r="E32" s="8">
        <v>11</v>
      </c>
      <c r="F32" s="8">
        <v>11</v>
      </c>
      <c r="G32" s="22">
        <v>44</v>
      </c>
    </row>
    <row r="33" spans="1:7" x14ac:dyDescent="0.35">
      <c r="A33" t="s">
        <v>7</v>
      </c>
      <c r="B33" s="23" t="s">
        <v>13</v>
      </c>
      <c r="C33" s="9">
        <v>0</v>
      </c>
      <c r="D33" s="9">
        <v>0</v>
      </c>
      <c r="E33" s="9">
        <v>0</v>
      </c>
      <c r="F33" s="9">
        <v>0</v>
      </c>
      <c r="G33" s="24">
        <v>0</v>
      </c>
    </row>
    <row r="35" spans="1:7" x14ac:dyDescent="0.35">
      <c r="A35" t="s">
        <v>15</v>
      </c>
      <c r="B35" s="4" t="s">
        <v>22</v>
      </c>
      <c r="C35" s="3"/>
      <c r="D35" s="3"/>
      <c r="E35" s="3"/>
      <c r="F35" s="3"/>
      <c r="G35" s="3"/>
    </row>
    <row r="36" spans="1:7" x14ac:dyDescent="0.35">
      <c r="A36" t="s">
        <v>14</v>
      </c>
      <c r="B36" s="3"/>
      <c r="C36" s="3"/>
      <c r="D36" s="3">
        <v>3.5</v>
      </c>
      <c r="E36" s="3">
        <v>2</v>
      </c>
      <c r="F36" s="3">
        <v>1.5</v>
      </c>
      <c r="G36" s="3">
        <v>7</v>
      </c>
    </row>
    <row r="37" spans="1:7" s="3" customFormat="1" x14ac:dyDescent="0.35">
      <c r="A37" s="4" t="s">
        <v>0</v>
      </c>
      <c r="B37" s="4" t="s">
        <v>8</v>
      </c>
      <c r="C37" s="4" t="s">
        <v>17</v>
      </c>
      <c r="D37" s="3" t="s">
        <v>59</v>
      </c>
      <c r="E37" s="3" t="s">
        <v>61</v>
      </c>
      <c r="F37" s="3" t="s">
        <v>60</v>
      </c>
      <c r="G37" s="4" t="s">
        <v>12</v>
      </c>
    </row>
    <row r="38" spans="1:7" x14ac:dyDescent="0.35">
      <c r="A38" s="1" t="s">
        <v>1</v>
      </c>
      <c r="B38" s="13">
        <v>0</v>
      </c>
      <c r="C38" s="10">
        <v>100</v>
      </c>
      <c r="D38" s="10">
        <v>97.5</v>
      </c>
      <c r="E38" s="32">
        <v>55.714285714285708</v>
      </c>
      <c r="F38" s="10">
        <v>41.785714285714285</v>
      </c>
      <c r="G38" s="14">
        <v>195</v>
      </c>
    </row>
    <row r="39" spans="1:7" x14ac:dyDescent="0.35">
      <c r="A39" s="1" t="s">
        <v>2</v>
      </c>
      <c r="B39" s="15">
        <v>10</v>
      </c>
      <c r="C39" s="11">
        <v>90</v>
      </c>
      <c r="D39" s="11">
        <v>87.75</v>
      </c>
      <c r="E39" s="33">
        <v>50.142857142857139</v>
      </c>
      <c r="F39" s="11">
        <v>37.607142857142854</v>
      </c>
      <c r="G39" s="16">
        <v>175.5</v>
      </c>
    </row>
    <row r="40" spans="1:7" x14ac:dyDescent="0.35">
      <c r="A40" s="1" t="s">
        <v>3</v>
      </c>
      <c r="B40" s="15">
        <v>20</v>
      </c>
      <c r="C40" s="11">
        <v>75</v>
      </c>
      <c r="D40" s="11">
        <v>73.125</v>
      </c>
      <c r="E40" s="33">
        <v>41.785714285714285</v>
      </c>
      <c r="F40" s="11">
        <v>31.339285714285712</v>
      </c>
      <c r="G40" s="16">
        <v>146.25</v>
      </c>
    </row>
    <row r="41" spans="1:7" x14ac:dyDescent="0.35">
      <c r="A41" s="1" t="s">
        <v>4</v>
      </c>
      <c r="B41" s="15">
        <v>30</v>
      </c>
      <c r="C41" s="11">
        <v>60</v>
      </c>
      <c r="D41" s="11">
        <v>58.5</v>
      </c>
      <c r="E41" s="33">
        <v>33.428571428571423</v>
      </c>
      <c r="F41" s="11">
        <v>25.071428571428569</v>
      </c>
      <c r="G41" s="16">
        <v>117</v>
      </c>
    </row>
    <row r="42" spans="1:7" x14ac:dyDescent="0.35">
      <c r="A42" s="1" t="s">
        <v>5</v>
      </c>
      <c r="B42" s="15">
        <v>40</v>
      </c>
      <c r="C42" s="11">
        <v>40</v>
      </c>
      <c r="D42" s="11">
        <v>39</v>
      </c>
      <c r="E42" s="33">
        <v>22.285714285714285</v>
      </c>
      <c r="F42" s="11">
        <v>16.714285714285712</v>
      </c>
      <c r="G42" s="16">
        <v>78</v>
      </c>
    </row>
    <row r="43" spans="1:7" x14ac:dyDescent="0.35">
      <c r="A43" s="1" t="s">
        <v>6</v>
      </c>
      <c r="B43" s="15">
        <v>50</v>
      </c>
      <c r="C43" s="11">
        <v>20</v>
      </c>
      <c r="D43" s="11">
        <v>19.5</v>
      </c>
      <c r="E43" s="33">
        <v>11.142857142857142</v>
      </c>
      <c r="F43" s="11">
        <v>8.3571428571428559</v>
      </c>
      <c r="G43" s="16">
        <v>39</v>
      </c>
    </row>
    <row r="44" spans="1:7" x14ac:dyDescent="0.35">
      <c r="A44" s="1" t="s">
        <v>7</v>
      </c>
      <c r="B44" s="17" t="s">
        <v>13</v>
      </c>
      <c r="C44" s="12">
        <v>0</v>
      </c>
      <c r="D44" s="12">
        <v>0</v>
      </c>
      <c r="E44" s="34">
        <v>0</v>
      </c>
      <c r="F44" s="12">
        <v>0</v>
      </c>
      <c r="G44" s="18">
        <v>0</v>
      </c>
    </row>
    <row r="46" spans="1:7" x14ac:dyDescent="0.35">
      <c r="A46" t="s">
        <v>15</v>
      </c>
      <c r="B46" s="4" t="s">
        <v>22</v>
      </c>
      <c r="C46" s="3"/>
      <c r="D46" s="3"/>
      <c r="E46" s="3"/>
      <c r="F46" s="3"/>
      <c r="G46" s="3"/>
    </row>
    <row r="47" spans="1:7" x14ac:dyDescent="0.35">
      <c r="A47" t="s">
        <v>14</v>
      </c>
      <c r="B47" s="5"/>
      <c r="C47" s="3"/>
      <c r="D47" s="3">
        <v>3</v>
      </c>
      <c r="E47" s="3">
        <v>1.5</v>
      </c>
      <c r="F47" s="3">
        <v>1.5</v>
      </c>
      <c r="G47" s="3">
        <v>6</v>
      </c>
    </row>
    <row r="48" spans="1:7" x14ac:dyDescent="0.35">
      <c r="A48" t="s">
        <v>0</v>
      </c>
      <c r="B48" s="3" t="s">
        <v>8</v>
      </c>
      <c r="C48" s="3" t="s">
        <v>17</v>
      </c>
      <c r="D48" s="3" t="s">
        <v>59</v>
      </c>
      <c r="E48" s="3" t="s">
        <v>61</v>
      </c>
      <c r="F48" s="3" t="s">
        <v>60</v>
      </c>
      <c r="G48" s="3" t="s">
        <v>12</v>
      </c>
    </row>
    <row r="49" spans="1:7" x14ac:dyDescent="0.35">
      <c r="A49" t="s">
        <v>1</v>
      </c>
      <c r="B49" s="19">
        <v>0</v>
      </c>
      <c r="C49" s="7">
        <v>100</v>
      </c>
      <c r="D49" s="7">
        <v>85</v>
      </c>
      <c r="E49" s="7">
        <v>42.5</v>
      </c>
      <c r="F49" s="7">
        <v>42.5</v>
      </c>
      <c r="G49" s="20">
        <v>170</v>
      </c>
    </row>
    <row r="50" spans="1:7" x14ac:dyDescent="0.35">
      <c r="A50" t="s">
        <v>2</v>
      </c>
      <c r="B50" s="21">
        <v>10</v>
      </c>
      <c r="C50" s="8">
        <v>90</v>
      </c>
      <c r="D50" s="8">
        <v>76.5</v>
      </c>
      <c r="E50" s="8">
        <v>38.25</v>
      </c>
      <c r="F50" s="8">
        <v>38.25</v>
      </c>
      <c r="G50" s="22">
        <v>153</v>
      </c>
    </row>
    <row r="51" spans="1:7" x14ac:dyDescent="0.35">
      <c r="A51" t="s">
        <v>3</v>
      </c>
      <c r="B51" s="21">
        <v>20</v>
      </c>
      <c r="C51" s="8">
        <v>75</v>
      </c>
      <c r="D51" s="8">
        <v>63.75</v>
      </c>
      <c r="E51" s="8">
        <v>31.875</v>
      </c>
      <c r="F51" s="8">
        <v>31.875</v>
      </c>
      <c r="G51" s="22">
        <v>127.5</v>
      </c>
    </row>
    <row r="52" spans="1:7" x14ac:dyDescent="0.35">
      <c r="A52" t="s">
        <v>4</v>
      </c>
      <c r="B52" s="21">
        <v>30</v>
      </c>
      <c r="C52" s="8">
        <v>60</v>
      </c>
      <c r="D52" s="8">
        <v>51</v>
      </c>
      <c r="E52" s="8">
        <v>25.5</v>
      </c>
      <c r="F52" s="8">
        <v>25.5</v>
      </c>
      <c r="G52" s="22">
        <v>102</v>
      </c>
    </row>
    <row r="53" spans="1:7" x14ac:dyDescent="0.35">
      <c r="A53" t="s">
        <v>5</v>
      </c>
      <c r="B53" s="21">
        <v>40</v>
      </c>
      <c r="C53" s="8">
        <v>40</v>
      </c>
      <c r="D53" s="8">
        <v>34</v>
      </c>
      <c r="E53" s="8">
        <v>17</v>
      </c>
      <c r="F53" s="8">
        <v>17</v>
      </c>
      <c r="G53" s="22">
        <v>68</v>
      </c>
    </row>
    <row r="54" spans="1:7" x14ac:dyDescent="0.35">
      <c r="A54" t="s">
        <v>6</v>
      </c>
      <c r="B54" s="21">
        <v>50</v>
      </c>
      <c r="C54" s="8">
        <v>20</v>
      </c>
      <c r="D54" s="8">
        <v>17</v>
      </c>
      <c r="E54" s="8">
        <v>8.5</v>
      </c>
      <c r="F54" s="8">
        <v>8.5</v>
      </c>
      <c r="G54" s="22">
        <v>34</v>
      </c>
    </row>
    <row r="55" spans="1:7" x14ac:dyDescent="0.35">
      <c r="A55" t="s">
        <v>7</v>
      </c>
      <c r="B55" s="23" t="s">
        <v>13</v>
      </c>
      <c r="C55" s="9">
        <v>0</v>
      </c>
      <c r="D55" s="9">
        <v>0</v>
      </c>
      <c r="E55" s="9">
        <v>0</v>
      </c>
      <c r="F55" s="9">
        <v>0</v>
      </c>
      <c r="G55" s="24">
        <v>0</v>
      </c>
    </row>
    <row r="60" spans="1:7" x14ac:dyDescent="0.35">
      <c r="G60">
        <v>6.5</v>
      </c>
    </row>
    <row r="61" spans="1:7" x14ac:dyDescent="0.35">
      <c r="E61" s="14">
        <v>195</v>
      </c>
      <c r="F61" s="20">
        <v>170</v>
      </c>
      <c r="G61" s="1">
        <f>AVERAGE(E61:F61)</f>
        <v>182.5</v>
      </c>
    </row>
    <row r="62" spans="1:7" x14ac:dyDescent="0.35">
      <c r="E62" s="16">
        <v>175.5</v>
      </c>
      <c r="F62" s="22">
        <v>153</v>
      </c>
      <c r="G62" s="1">
        <f t="shared" ref="G62:G67" si="0">AVERAGE(E62:F62)</f>
        <v>164.25</v>
      </c>
    </row>
    <row r="63" spans="1:7" x14ac:dyDescent="0.35">
      <c r="E63" s="16">
        <v>146.25</v>
      </c>
      <c r="F63" s="22">
        <v>127.5</v>
      </c>
      <c r="G63" s="1">
        <f t="shared" si="0"/>
        <v>136.875</v>
      </c>
    </row>
    <row r="64" spans="1:7" x14ac:dyDescent="0.35">
      <c r="E64" s="16">
        <v>117</v>
      </c>
      <c r="F64" s="22">
        <v>102</v>
      </c>
      <c r="G64" s="1">
        <f t="shared" si="0"/>
        <v>109.5</v>
      </c>
    </row>
    <row r="65" spans="5:7" x14ac:dyDescent="0.35">
      <c r="E65" s="16">
        <v>78</v>
      </c>
      <c r="F65" s="22">
        <v>68</v>
      </c>
      <c r="G65" s="1">
        <f t="shared" si="0"/>
        <v>73</v>
      </c>
    </row>
    <row r="66" spans="5:7" x14ac:dyDescent="0.35">
      <c r="E66" s="16">
        <v>39</v>
      </c>
      <c r="F66" s="22">
        <v>34</v>
      </c>
      <c r="G66" s="1">
        <f t="shared" si="0"/>
        <v>36.5</v>
      </c>
    </row>
    <row r="67" spans="5:7" x14ac:dyDescent="0.35">
      <c r="E67" s="18">
        <v>0</v>
      </c>
      <c r="F67" s="24">
        <v>0</v>
      </c>
      <c r="G67" s="1">
        <f t="shared" si="0"/>
        <v>0</v>
      </c>
    </row>
  </sheetData>
  <phoneticPr fontId="1" type="noConversion"/>
  <printOptions gridLines="1"/>
  <pageMargins left="0.75" right="0.75" top="0.26" bottom="0.34" header="0.17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6"/>
  <sheetViews>
    <sheetView zoomScaleNormal="100" workbookViewId="0">
      <selection activeCell="B17" sqref="B17"/>
    </sheetView>
  </sheetViews>
  <sheetFormatPr defaultRowHeight="15.5" x14ac:dyDescent="0.35"/>
  <cols>
    <col min="2" max="2" width="30.26953125" customWidth="1"/>
    <col min="9" max="9" width="13.6328125" customWidth="1"/>
  </cols>
  <sheetData>
    <row r="1" spans="1:9" x14ac:dyDescent="0.35">
      <c r="B1" s="53"/>
      <c r="C1" s="53"/>
      <c r="D1" s="53"/>
      <c r="E1" s="53"/>
      <c r="F1" s="53"/>
      <c r="G1" s="53"/>
      <c r="H1" s="53"/>
    </row>
    <row r="2" spans="1:9" x14ac:dyDescent="0.35">
      <c r="B2" s="53"/>
      <c r="C2" s="53"/>
      <c r="D2" s="53"/>
      <c r="E2" s="53"/>
      <c r="F2" s="53"/>
      <c r="G2" s="53"/>
      <c r="H2" s="53"/>
    </row>
    <row r="3" spans="1:9" x14ac:dyDescent="0.35">
      <c r="B3" s="53"/>
      <c r="C3" s="85" t="s">
        <v>79</v>
      </c>
      <c r="D3" s="55"/>
      <c r="E3" s="84"/>
      <c r="F3" s="55"/>
      <c r="G3" s="53"/>
      <c r="H3" s="53"/>
    </row>
    <row r="4" spans="1:9" s="3" customFormat="1" x14ac:dyDescent="0.35">
      <c r="A4"/>
      <c r="B4" s="86"/>
      <c r="D4" s="83"/>
      <c r="E4" s="83"/>
      <c r="F4" s="83"/>
      <c r="G4" s="53"/>
      <c r="H4" s="53"/>
      <c r="I4"/>
    </row>
    <row r="5" spans="1:9" s="3" customFormat="1" x14ac:dyDescent="0.35">
      <c r="A5"/>
      <c r="B5" s="86"/>
      <c r="C5" s="83"/>
      <c r="D5" s="83"/>
      <c r="E5" s="83"/>
      <c r="F5" s="83"/>
      <c r="G5" s="53"/>
      <c r="H5" s="53"/>
      <c r="I5"/>
    </row>
    <row r="6" spans="1:9" x14ac:dyDescent="0.35">
      <c r="B6" s="54" t="s">
        <v>82</v>
      </c>
      <c r="C6" s="53"/>
      <c r="D6" s="53"/>
      <c r="E6" s="53"/>
      <c r="F6" s="53"/>
      <c r="G6" s="53"/>
      <c r="H6" s="53"/>
    </row>
    <row r="7" spans="1:9" ht="16" thickBot="1" x14ac:dyDescent="0.4">
      <c r="A7" s="3"/>
      <c r="B7" s="56" t="s">
        <v>68</v>
      </c>
      <c r="C7" s="54">
        <v>1</v>
      </c>
      <c r="D7" s="54">
        <v>2</v>
      </c>
      <c r="E7" s="54">
        <v>3</v>
      </c>
      <c r="F7" s="54">
        <v>4</v>
      </c>
      <c r="G7" s="54">
        <v>5</v>
      </c>
      <c r="H7" s="54">
        <v>6</v>
      </c>
      <c r="I7" s="3"/>
    </row>
    <row r="8" spans="1:9" ht="18" thickBot="1" x14ac:dyDescent="0.4">
      <c r="B8" s="57" t="s">
        <v>81</v>
      </c>
      <c r="C8" s="58">
        <v>9000</v>
      </c>
      <c r="D8" s="58">
        <v>9000</v>
      </c>
      <c r="E8" s="58">
        <v>8000</v>
      </c>
      <c r="F8" s="58">
        <v>8000</v>
      </c>
      <c r="G8" s="58">
        <v>7000</v>
      </c>
      <c r="H8" s="58">
        <v>7000</v>
      </c>
    </row>
    <row r="9" spans="1:9" x14ac:dyDescent="0.35">
      <c r="B9" s="59" t="s">
        <v>29</v>
      </c>
      <c r="C9" s="60">
        <v>20</v>
      </c>
      <c r="D9" s="60">
        <v>10</v>
      </c>
      <c r="E9" s="60">
        <v>20</v>
      </c>
      <c r="F9" s="61">
        <v>10</v>
      </c>
      <c r="G9" s="61">
        <v>20</v>
      </c>
      <c r="H9" s="61">
        <v>10</v>
      </c>
    </row>
    <row r="10" spans="1:9" x14ac:dyDescent="0.35">
      <c r="B10" s="62" t="s">
        <v>55</v>
      </c>
      <c r="C10" s="63">
        <f t="shared" ref="C10:H10" si="0">C8*(100-C9)/100</f>
        <v>7200</v>
      </c>
      <c r="D10" s="63">
        <f t="shared" si="0"/>
        <v>8100</v>
      </c>
      <c r="E10" s="63">
        <f t="shared" si="0"/>
        <v>6400</v>
      </c>
      <c r="F10" s="63">
        <f t="shared" si="0"/>
        <v>7200</v>
      </c>
      <c r="G10" s="63">
        <f t="shared" si="0"/>
        <v>5600</v>
      </c>
      <c r="H10" s="63">
        <f t="shared" si="0"/>
        <v>6300</v>
      </c>
    </row>
    <row r="11" spans="1:9" x14ac:dyDescent="0.35">
      <c r="B11" s="62" t="s">
        <v>66</v>
      </c>
      <c r="C11" s="64">
        <v>160</v>
      </c>
      <c r="D11" s="64">
        <v>120</v>
      </c>
      <c r="E11" s="64">
        <v>160</v>
      </c>
      <c r="F11" s="64">
        <v>140</v>
      </c>
      <c r="G11" s="64">
        <v>155</v>
      </c>
      <c r="H11" s="64">
        <v>150</v>
      </c>
    </row>
    <row r="12" spans="1:9" x14ac:dyDescent="0.35">
      <c r="B12" s="62" t="s">
        <v>56</v>
      </c>
      <c r="C12" s="65">
        <f t="shared" ref="C12:H12" si="1">C11/6.25/10</f>
        <v>2.56</v>
      </c>
      <c r="D12" s="66">
        <f t="shared" si="1"/>
        <v>1.92</v>
      </c>
      <c r="E12" s="65">
        <f t="shared" si="1"/>
        <v>2.56</v>
      </c>
      <c r="F12" s="65">
        <f t="shared" si="1"/>
        <v>2.2399999999999998</v>
      </c>
      <c r="G12" s="65">
        <f t="shared" si="1"/>
        <v>2.48</v>
      </c>
      <c r="H12" s="65">
        <f t="shared" si="1"/>
        <v>2.4</v>
      </c>
    </row>
    <row r="13" spans="1:9" ht="16" thickBot="1" x14ac:dyDescent="0.4">
      <c r="A13" s="50"/>
      <c r="B13" s="62" t="s">
        <v>58</v>
      </c>
      <c r="C13" s="67">
        <f t="shared" ref="C13:H13" si="2">C10*C12/100</f>
        <v>184.32</v>
      </c>
      <c r="D13" s="68">
        <f t="shared" si="2"/>
        <v>155.52000000000001</v>
      </c>
      <c r="E13" s="67">
        <f t="shared" si="2"/>
        <v>163.84</v>
      </c>
      <c r="F13" s="67">
        <f t="shared" si="2"/>
        <v>161.27999999999997</v>
      </c>
      <c r="G13" s="67">
        <f t="shared" si="2"/>
        <v>138.88</v>
      </c>
      <c r="H13" s="67">
        <f t="shared" si="2"/>
        <v>151.19999999999999</v>
      </c>
    </row>
    <row r="14" spans="1:9" ht="16" thickBot="1" x14ac:dyDescent="0.4">
      <c r="B14" s="69" t="s">
        <v>57</v>
      </c>
      <c r="C14" s="70">
        <f t="shared" ref="C14:H14" si="3">C13/0.9</f>
        <v>204.79999999999998</v>
      </c>
      <c r="D14" s="70">
        <f t="shared" si="3"/>
        <v>172.8</v>
      </c>
      <c r="E14" s="70">
        <f t="shared" si="3"/>
        <v>182.04444444444445</v>
      </c>
      <c r="F14" s="70">
        <f t="shared" si="3"/>
        <v>179.19999999999996</v>
      </c>
      <c r="G14" s="70">
        <f t="shared" si="3"/>
        <v>154.3111111111111</v>
      </c>
      <c r="H14" s="70">
        <f t="shared" si="3"/>
        <v>167.99999999999997</v>
      </c>
    </row>
    <row r="15" spans="1:9" x14ac:dyDescent="0.35">
      <c r="B15" s="62" t="s">
        <v>76</v>
      </c>
      <c r="C15" s="67">
        <f t="shared" ref="C15:H15" si="4">C14*0.5</f>
        <v>102.39999999999999</v>
      </c>
      <c r="D15" s="67">
        <f t="shared" si="4"/>
        <v>86.4</v>
      </c>
      <c r="E15" s="67">
        <f t="shared" si="4"/>
        <v>91.022222222222226</v>
      </c>
      <c r="F15" s="67">
        <f t="shared" si="4"/>
        <v>89.59999999999998</v>
      </c>
      <c r="G15" s="67">
        <f t="shared" si="4"/>
        <v>77.155555555555551</v>
      </c>
      <c r="H15" s="67">
        <f t="shared" si="4"/>
        <v>83.999999999999986</v>
      </c>
    </row>
    <row r="16" spans="1:9" x14ac:dyDescent="0.35">
      <c r="B16" s="62" t="s">
        <v>77</v>
      </c>
      <c r="C16" s="67">
        <f t="shared" ref="C16:H16" si="5">C14*0.25</f>
        <v>51.199999999999996</v>
      </c>
      <c r="D16" s="67">
        <f t="shared" si="5"/>
        <v>43.2</v>
      </c>
      <c r="E16" s="67">
        <f t="shared" si="5"/>
        <v>45.511111111111113</v>
      </c>
      <c r="F16" s="67">
        <f t="shared" si="5"/>
        <v>44.79999999999999</v>
      </c>
      <c r="G16" s="67">
        <f t="shared" si="5"/>
        <v>38.577777777777776</v>
      </c>
      <c r="H16" s="67">
        <f t="shared" si="5"/>
        <v>41.999999999999993</v>
      </c>
    </row>
    <row r="17" spans="1:9" s="3" customFormat="1" x14ac:dyDescent="0.35">
      <c r="A17"/>
      <c r="B17" s="62" t="s">
        <v>74</v>
      </c>
      <c r="C17" s="67">
        <f t="shared" ref="C17:H17" si="6">C14*0.25</f>
        <v>51.199999999999996</v>
      </c>
      <c r="D17" s="67">
        <f t="shared" si="6"/>
        <v>43.2</v>
      </c>
      <c r="E17" s="67">
        <f t="shared" si="6"/>
        <v>45.511111111111113</v>
      </c>
      <c r="F17" s="67">
        <f t="shared" si="6"/>
        <v>44.79999999999999</v>
      </c>
      <c r="G17" s="67">
        <f t="shared" si="6"/>
        <v>38.577777777777776</v>
      </c>
      <c r="H17" s="67">
        <f t="shared" si="6"/>
        <v>41.999999999999993</v>
      </c>
      <c r="I17"/>
    </row>
    <row r="18" spans="1:9" ht="16" thickBot="1" x14ac:dyDescent="0.4">
      <c r="B18" s="62"/>
      <c r="C18" s="62"/>
      <c r="D18" s="63"/>
      <c r="E18" s="62"/>
      <c r="F18" s="67"/>
      <c r="G18" s="67"/>
      <c r="H18" s="67"/>
    </row>
    <row r="19" spans="1:9" ht="18.5" thickBot="1" x14ac:dyDescent="0.45">
      <c r="A19" s="3"/>
      <c r="B19" s="71" t="s">
        <v>62</v>
      </c>
      <c r="C19" s="72">
        <f t="shared" ref="C19:H19" si="7">(C11*(100-C9)+$C$29*C9)/100</f>
        <v>168.7</v>
      </c>
      <c r="D19" s="72">
        <f t="shared" si="7"/>
        <v>128.35</v>
      </c>
      <c r="E19" s="72">
        <f t="shared" si="7"/>
        <v>168.7</v>
      </c>
      <c r="F19" s="72">
        <f t="shared" si="7"/>
        <v>146.35</v>
      </c>
      <c r="G19" s="72">
        <f t="shared" si="7"/>
        <v>164.7</v>
      </c>
      <c r="H19" s="72">
        <f t="shared" si="7"/>
        <v>155.35</v>
      </c>
      <c r="I19" s="3"/>
    </row>
    <row r="20" spans="1:9" x14ac:dyDescent="0.35">
      <c r="B20" s="73"/>
      <c r="C20" s="73"/>
      <c r="D20" s="73"/>
      <c r="E20" s="73"/>
      <c r="F20" s="73"/>
      <c r="G20" s="73"/>
      <c r="H20" s="73"/>
    </row>
    <row r="21" spans="1:9" x14ac:dyDescent="0.35">
      <c r="A21" s="52"/>
      <c r="B21" s="74" t="s">
        <v>69</v>
      </c>
      <c r="C21" s="75"/>
      <c r="D21" s="75"/>
      <c r="E21" s="75"/>
      <c r="F21" s="75"/>
      <c r="G21" s="75"/>
      <c r="H21" s="76"/>
    </row>
    <row r="22" spans="1:9" x14ac:dyDescent="0.35">
      <c r="A22" s="52"/>
      <c r="B22" s="77" t="s">
        <v>83</v>
      </c>
      <c r="C22" s="75"/>
      <c r="D22" s="75"/>
      <c r="E22" s="75"/>
      <c r="F22" s="75"/>
      <c r="G22" s="75"/>
      <c r="H22" s="78"/>
    </row>
    <row r="23" spans="1:9" x14ac:dyDescent="0.35">
      <c r="A23" s="52"/>
      <c r="B23" s="77" t="s">
        <v>75</v>
      </c>
      <c r="C23" s="75"/>
      <c r="D23" s="75"/>
      <c r="E23" s="75"/>
      <c r="F23" s="75"/>
      <c r="G23" s="75"/>
      <c r="H23" s="78"/>
    </row>
    <row r="24" spans="1:9" x14ac:dyDescent="0.35">
      <c r="A24" s="52"/>
      <c r="B24" s="77" t="s">
        <v>67</v>
      </c>
      <c r="C24" s="75"/>
      <c r="D24" s="75"/>
      <c r="E24" s="75"/>
      <c r="F24" s="75"/>
      <c r="G24" s="75"/>
      <c r="H24" s="78"/>
    </row>
    <row r="25" spans="1:9" x14ac:dyDescent="0.35">
      <c r="A25" s="52"/>
      <c r="B25" s="77" t="s">
        <v>78</v>
      </c>
      <c r="C25" s="75"/>
      <c r="D25" s="75"/>
      <c r="E25" s="75"/>
      <c r="F25" s="75"/>
      <c r="G25" s="75"/>
      <c r="H25" s="78"/>
    </row>
    <row r="26" spans="1:9" x14ac:dyDescent="0.35">
      <c r="A26" s="52"/>
      <c r="B26" s="79" t="s">
        <v>84</v>
      </c>
      <c r="C26" s="80"/>
      <c r="D26" s="80"/>
      <c r="E26" s="80"/>
      <c r="F26" s="80"/>
      <c r="G26" s="80"/>
      <c r="H26" s="81"/>
    </row>
    <row r="27" spans="1:9" x14ac:dyDescent="0.35">
      <c r="B27" s="82"/>
      <c r="C27" s="82"/>
      <c r="D27" s="82"/>
      <c r="E27" s="82"/>
      <c r="F27" s="82"/>
      <c r="G27" s="82"/>
      <c r="H27" s="82"/>
    </row>
    <row r="28" spans="1:9" x14ac:dyDescent="0.35">
      <c r="A28" s="52"/>
      <c r="B28" s="87" t="s">
        <v>70</v>
      </c>
      <c r="C28" s="88"/>
      <c r="D28" s="89"/>
      <c r="E28" s="89"/>
      <c r="F28" s="89"/>
      <c r="G28" s="89"/>
      <c r="H28" s="90"/>
    </row>
    <row r="29" spans="1:9" x14ac:dyDescent="0.35">
      <c r="A29" s="52"/>
      <c r="B29" s="89" t="s">
        <v>63</v>
      </c>
      <c r="C29" s="91">
        <f>(193+214)/2</f>
        <v>203.5</v>
      </c>
      <c r="D29" s="92" t="s">
        <v>72</v>
      </c>
      <c r="E29" s="89"/>
      <c r="F29" s="89"/>
      <c r="G29" s="89"/>
      <c r="H29" s="90"/>
    </row>
    <row r="30" spans="1:9" x14ac:dyDescent="0.35">
      <c r="A30" s="52"/>
      <c r="B30" s="89"/>
      <c r="C30" s="89"/>
      <c r="D30" s="92" t="s">
        <v>73</v>
      </c>
      <c r="E30" s="89"/>
      <c r="F30" s="89"/>
      <c r="G30" s="89"/>
      <c r="H30" s="90"/>
    </row>
    <row r="31" spans="1:9" x14ac:dyDescent="0.35">
      <c r="A31" s="52"/>
      <c r="B31" s="89" t="s">
        <v>71</v>
      </c>
      <c r="C31" s="92" t="s">
        <v>64</v>
      </c>
      <c r="D31" s="92"/>
      <c r="E31" s="89"/>
      <c r="F31" s="89"/>
      <c r="G31" s="89"/>
      <c r="H31" s="90"/>
    </row>
    <row r="32" spans="1:9" x14ac:dyDescent="0.35">
      <c r="A32" s="52"/>
      <c r="B32" s="93"/>
      <c r="C32" s="94" t="s">
        <v>65</v>
      </c>
      <c r="D32" s="94"/>
      <c r="E32" s="95"/>
      <c r="F32" s="95"/>
      <c r="G32" s="95"/>
      <c r="H32" s="96"/>
    </row>
    <row r="33" spans="2:8" x14ac:dyDescent="0.35">
      <c r="B33" s="53"/>
      <c r="C33" s="53"/>
      <c r="D33" s="53"/>
      <c r="E33" s="53"/>
      <c r="F33" s="83"/>
      <c r="G33" s="53"/>
      <c r="H33" s="53"/>
    </row>
    <row r="34" spans="2:8" x14ac:dyDescent="0.35">
      <c r="B34" s="83" t="s">
        <v>80</v>
      </c>
      <c r="C34" s="83"/>
      <c r="D34" s="83"/>
      <c r="E34" s="83"/>
      <c r="F34" s="83"/>
      <c r="G34" s="53"/>
      <c r="H34" s="53"/>
    </row>
    <row r="35" spans="2:8" x14ac:dyDescent="0.35">
      <c r="B35" s="51"/>
      <c r="C35" s="48"/>
      <c r="D35" s="48"/>
      <c r="E35" s="48"/>
      <c r="F35" s="48"/>
    </row>
    <row r="65" hidden="1" x14ac:dyDescent="0.35"/>
    <row r="66" hidden="1" x14ac:dyDescent="0.35"/>
  </sheetData>
  <sheetProtection insertRows="0" deleteRows="0"/>
  <phoneticPr fontId="1" type="noConversion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>
    <oddHeader>&amp;L&amp;G&amp;R&amp;F &amp;D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Beräknad N-giva</vt:lpstr>
      <vt:lpstr>Tabeller</vt:lpstr>
      <vt:lpstr>Gödsling protein</vt:lpstr>
      <vt:lpstr>'Gödsling protein'!Utskriftsområde</vt:lpstr>
    </vt:vector>
  </TitlesOfParts>
  <Company>Hushållningssällskapet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Winroth</dc:creator>
  <cp:lastModifiedBy>Dan-Axel Danielsson</cp:lastModifiedBy>
  <cp:lastPrinted>2011-10-14T07:30:33Z</cp:lastPrinted>
  <dcterms:created xsi:type="dcterms:W3CDTF">2004-04-08T08:15:42Z</dcterms:created>
  <dcterms:modified xsi:type="dcterms:W3CDTF">2022-09-19T13:53:25Z</dcterms:modified>
</cp:coreProperties>
</file>