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G:\avdelning\Växt- och kontrollavdelningen\3 Greppa\MODULUNDERLAG\14V\Modulunderlag\Uppskattning av vattenbehov\"/>
    </mc:Choice>
  </mc:AlternateContent>
  <xr:revisionPtr revIDLastSave="0" documentId="13_ncr:1_{09F84916-B1F3-4634-8BA3-1362354B4482}" xr6:coauthVersionLast="36" xr6:coauthVersionMax="36" xr10:uidLastSave="{00000000-0000-0000-0000-000000000000}"/>
  <bookViews>
    <workbookView xWindow="0" yWindow="0" windowWidth="28800" windowHeight="11505" tabRatio="703" xr2:uid="{00000000-000D-0000-FFFF-FFFF00000000}"/>
  </bookViews>
  <sheets>
    <sheet name="Info" sheetId="13" r:id="rId1"/>
    <sheet name="Djurhållning" sheetId="16" r:id="rId2"/>
    <sheet name="siffror för djurhållning" sheetId="9" r:id="rId3"/>
    <sheet name="Bevattning - sammanfattning" sheetId="19" r:id="rId4"/>
    <sheet name="Bevattning (1976)" sheetId="11" r:id="rId5"/>
    <sheet name="siffror för bevattning (1976)" sheetId="12" r:id="rId6"/>
    <sheet name="Bevattning (2020)" sheetId="17" r:id="rId7"/>
    <sheet name="siffror för bevattning (2020)" sheetId="18" r:id="rId8"/>
    <sheet name="Övrig vattenanvändning" sheetId="14" r:id="rId9"/>
  </sheets>
  <definedNames>
    <definedName name="Betesvall">'siffror för bevattning (1976)'!$E$5:$E$11</definedName>
    <definedName name="Djur">#REF!</definedName>
    <definedName name="Egna_värden">'siffror för bevattning (1976)'!$B$11:$J$11</definedName>
    <definedName name="Grönsaker_på_friland_samt_bär_och_frukt">'siffror för bevattning (1976)'!$I$5:$I$11</definedName>
    <definedName name="Gödsel">INDEX(#REF!,0,MATCH(#REF!,#REF!,0))</definedName>
    <definedName name="Gödsel2">INDEX(#REF!,0,MATCH(#REF!,#REF!,0))</definedName>
    <definedName name="Gödsel3">INDEX(#REF!,0,MATCH(#REF!,#REF!,0))</definedName>
    <definedName name="Gödsel4">INDEX(#REF!,0,MATCH(#REF!,#REF!,0))</definedName>
    <definedName name="Gödsel5">INDEX(#REF!,0,MATCH(#REF!,#REF!,0))</definedName>
    <definedName name="Gödselsort">#REF!</definedName>
    <definedName name="Höstsäd">'siffror för bevattning (1976)'!$B$5:$B$11</definedName>
    <definedName name="Lagring">INDEX(#REF!,0,MATCH(#REF!,#REF!,0))</definedName>
    <definedName name="Oljeväxter">'siffror för bevattning (1976)'!$H$5:$H$11</definedName>
    <definedName name="Potatis">'siffror för bevattning (1976)'!$F$5:$F$11</definedName>
    <definedName name="Region_1">'siffror för bevattning (1976)'!$B$5:$J$5</definedName>
    <definedName name="Region_2">'siffror för bevattning (1976)'!$B$6:$J$6</definedName>
    <definedName name="Region_3">'siffror för bevattning (1976)'!$B$7:$J$7</definedName>
    <definedName name="Region_4">'siffror för bevattning (1976)'!$B$8:$J$8</definedName>
    <definedName name="Region_5">'siffror för bevattning (1976)'!$B$9:$J$9</definedName>
    <definedName name="Region_6">'siffror för bevattning (1976)'!$B$10:$J$10</definedName>
    <definedName name="Slåttervall">'siffror för bevattning (1976)'!$D$5:$D$11</definedName>
    <definedName name="Sockerbetor">'siffror för bevattning (1976)'!$G$5:$G$11</definedName>
    <definedName name="Utsnitt_Produktions_inriktning">#N/A</definedName>
    <definedName name="Vårsäd">'siffror för bevattning (1976)'!$C$5:$C$11</definedName>
    <definedName name="Övriga_grödor">'siffror för bevattning (1976)'!$J$5:$J$11</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0"/>
      </x15:slicerCaches>
    </ext>
  </extLst>
</workbook>
</file>

<file path=xl/calcChain.xml><?xml version="1.0" encoding="utf-8"?>
<calcChain xmlns="http://schemas.openxmlformats.org/spreadsheetml/2006/main">
  <c r="C27" i="13" l="1"/>
  <c r="C6" i="17" l="1"/>
  <c r="E11" i="17" s="1"/>
  <c r="J11" i="17" s="1"/>
  <c r="H5" i="17"/>
  <c r="E9" i="17" l="1"/>
  <c r="J9" i="17" s="1"/>
  <c r="D8" i="17"/>
  <c r="H8" i="17" s="1"/>
  <c r="E8" i="17"/>
  <c r="J8" i="17" s="1"/>
  <c r="D10" i="17"/>
  <c r="H10" i="17" s="1"/>
  <c r="E10" i="17"/>
  <c r="J10" i="17" s="1"/>
  <c r="D9" i="17"/>
  <c r="H9" i="17" s="1"/>
  <c r="D11" i="17"/>
  <c r="H11" i="17" s="1"/>
  <c r="J13" i="17" l="1"/>
  <c r="D5" i="19" s="1"/>
  <c r="H13" i="17"/>
  <c r="C5" i="19" s="1"/>
  <c r="F18" i="16"/>
  <c r="H18" i="16" s="1"/>
  <c r="C12" i="14"/>
  <c r="C29" i="13" s="1"/>
  <c r="C23" i="14"/>
  <c r="E10" i="11"/>
  <c r="E9" i="11"/>
  <c r="E11" i="11"/>
  <c r="E12" i="11"/>
  <c r="E13" i="11"/>
  <c r="E14" i="11"/>
  <c r="E15" i="11"/>
  <c r="E16" i="11"/>
  <c r="H32" i="16"/>
  <c r="F32" i="16" s="1"/>
  <c r="H23" i="16"/>
  <c r="F23" i="16" s="1"/>
  <c r="H17" i="16"/>
  <c r="F17" i="16" s="1"/>
  <c r="H12" i="16"/>
  <c r="F12" i="16" s="1"/>
  <c r="F13" i="16"/>
  <c r="G13" i="16" s="1"/>
  <c r="F4" i="16"/>
  <c r="G4" i="16" s="1"/>
  <c r="F11" i="16"/>
  <c r="H11" i="16" s="1"/>
  <c r="F10" i="16"/>
  <c r="H10" i="16" s="1"/>
  <c r="F22" i="16"/>
  <c r="H22" i="16" s="1"/>
  <c r="F28" i="16"/>
  <c r="H28" i="16" s="1"/>
  <c r="F27" i="16"/>
  <c r="G27" i="16" s="1"/>
  <c r="F26" i="16"/>
  <c r="G26" i="16" s="1"/>
  <c r="F30" i="16"/>
  <c r="F29" i="16"/>
  <c r="F25" i="16"/>
  <c r="G25" i="16" s="1"/>
  <c r="F24" i="16"/>
  <c r="G24" i="16" s="1"/>
  <c r="G9" i="16"/>
  <c r="F9" i="16" s="1"/>
  <c r="F34" i="16"/>
  <c r="F33" i="16"/>
  <c r="F31" i="16"/>
  <c r="G31" i="16" s="1"/>
  <c r="F21" i="16"/>
  <c r="G21" i="16" s="1"/>
  <c r="F20" i="16"/>
  <c r="G20" i="16" s="1"/>
  <c r="F19" i="16"/>
  <c r="G19" i="16" s="1"/>
  <c r="F16" i="16"/>
  <c r="G16" i="16" s="1"/>
  <c r="F15" i="16"/>
  <c r="G15" i="16" s="1"/>
  <c r="F14" i="16"/>
  <c r="G14" i="16" s="1"/>
  <c r="F8" i="16"/>
  <c r="G8" i="16" s="1"/>
  <c r="F7" i="16"/>
  <c r="G7" i="16" s="1"/>
  <c r="F6" i="16"/>
  <c r="G6" i="16" s="1"/>
  <c r="F5" i="16"/>
  <c r="G5" i="16" s="1"/>
  <c r="E5" i="11"/>
  <c r="E8" i="11"/>
  <c r="H35" i="16" l="1"/>
  <c r="C25" i="13" s="1"/>
  <c r="G35" i="16"/>
  <c r="C24" i="13" s="1"/>
  <c r="F35" i="16"/>
  <c r="C23" i="13" s="1"/>
  <c r="E18" i="11"/>
  <c r="C31" i="13" l="1"/>
  <c r="B5"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Ingrid Bornfeldt Persson</author>
  </authors>
  <commentList>
    <comment ref="C8" authorId="0" shapeId="0" xr:uid="{78AB5B87-C150-4B80-9213-D0A27A606266}">
      <text>
        <r>
          <rPr>
            <sz val="11"/>
            <color theme="1"/>
            <rFont val="Calibri"/>
            <family val="2"/>
            <scheme val="minor"/>
          </rPr>
          <t xml:space="preserve">Siffran ändrat från 250 till 200 den 13/12 2024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Tellie Karlsson</author>
  </authors>
  <commentList>
    <comment ref="G14" authorId="0" shapeId="0" xr:uid="{4F9505B2-214B-4686-BE29-E928F998C23D}">
      <text>
        <r>
          <rPr>
            <b/>
            <sz val="9"/>
            <color indexed="81"/>
            <rFont val="Tahoma"/>
            <family val="2"/>
          </rPr>
          <t xml:space="preserve">Tellie Karlsson: Ska vi ta bort det här och bara hänvisa som det står nedan. Tänker att det kan vara förvirrande att det står samma sak på flera ställen bättre att bara skriva på ett? Tog bort ordet äldre rapport generellt tänker att det ser så dåligt ut...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Tellie Karlsson</author>
  </authors>
  <commentList>
    <comment ref="Y7" authorId="0" shapeId="0" xr:uid="{4DB105DE-A7E5-4852-9D44-87B1D2760484}">
      <text>
        <r>
          <rPr>
            <b/>
            <sz val="9"/>
            <color indexed="81"/>
            <rFont val="Tahoma"/>
            <family val="2"/>
          </rPr>
          <t>Tellie Karlsson:</t>
        </r>
        <r>
          <rPr>
            <sz val="9"/>
            <color indexed="81"/>
            <rFont val="Tahoma"/>
            <family val="2"/>
          </rPr>
          <t xml:space="preserve">
Ta bort den andra kartam</t>
        </r>
      </text>
    </comment>
  </commentList>
</comments>
</file>

<file path=xl/sharedStrings.xml><?xml version="1.0" encoding="utf-8"?>
<sst xmlns="http://schemas.openxmlformats.org/spreadsheetml/2006/main" count="371" uniqueCount="225">
  <si>
    <t>Version nr</t>
  </si>
  <si>
    <t>Namn</t>
  </si>
  <si>
    <t>Datum</t>
  </si>
  <si>
    <t>Fastighetsbeteckning</t>
  </si>
  <si>
    <t>Uppskattat vattenbehov per år:</t>
  </si>
  <si>
    <t>Vatten till djurhållning per år</t>
  </si>
  <si>
    <t>m3</t>
  </si>
  <si>
    <t>Vatten till djurhållning per dag</t>
  </si>
  <si>
    <t>Vatten till djurhållning per tvätt</t>
  </si>
  <si>
    <t>Vatten till bevattning</t>
  </si>
  <si>
    <t>Övrig vattenanvänding</t>
  </si>
  <si>
    <t>Uppskattning av totalt vattenbehov per år:</t>
  </si>
  <si>
    <t>Kommunalt vatten:</t>
  </si>
  <si>
    <t>Om kommunalt vatten används på gården,
 ange total volym:</t>
  </si>
  <si>
    <t>Uppskattad vattenåtgång i djurhållningen</t>
  </si>
  <si>
    <t>Produktions-inriktning</t>
  </si>
  <si>
    <t>Djurslag</t>
  </si>
  <si>
    <t>Antal djurplatser</t>
  </si>
  <si>
    <t>Antal tvättar/ år</t>
  </si>
  <si>
    <t>Mjölk och nöt</t>
  </si>
  <si>
    <t>Dricksvatten amko/ diko</t>
  </si>
  <si>
    <t>Dricksvatten ungdjur &gt;2 år</t>
  </si>
  <si>
    <t>Dricksvatten ungdjur 1-2 år</t>
  </si>
  <si>
    <t>Dricksvatten kalv/ ungdjur &lt; 1 år</t>
  </si>
  <si>
    <t>Stalltvätt, mjölkkor inkl. rekrytering</t>
  </si>
  <si>
    <t>Stalltvätt diko, inkl rekrytering</t>
  </si>
  <si>
    <t>Stalltvätt övriga nöt</t>
  </si>
  <si>
    <t>Gris</t>
  </si>
  <si>
    <t>Dricksvatten sugga</t>
  </si>
  <si>
    <t>Dricksvatten smågrisar</t>
  </si>
  <si>
    <t>Dricksvatten galt</t>
  </si>
  <si>
    <t>Dricksvatten slaktgrisar</t>
  </si>
  <si>
    <t>Stalltvätt, slaktgrisproduktion</t>
  </si>
  <si>
    <t>Stalltvätt, smågrisproduktion</t>
  </si>
  <si>
    <t>Fjäderfä</t>
  </si>
  <si>
    <t>Dricksvatten värphöns</t>
  </si>
  <si>
    <t>Dricksvatten unghöns</t>
  </si>
  <si>
    <t>Dricksvatten slaktkyckling</t>
  </si>
  <si>
    <t>Stalltvätt, äggproduktion</t>
  </si>
  <si>
    <t>Stalltvätt, slaktkyckling</t>
  </si>
  <si>
    <t>Får och get</t>
  </si>
  <si>
    <t>Dricksvatten tacka/ bagge</t>
  </si>
  <si>
    <t>Dricksvatten lamm</t>
  </si>
  <si>
    <t xml:space="preserve">Dricksvatten get </t>
  </si>
  <si>
    <t>Dricksvatten killing</t>
  </si>
  <si>
    <t>Stalltvätt, får och get inkl. lamm och killing</t>
  </si>
  <si>
    <t>Disk- och spolvatten vid får- och getmjölksproduktion</t>
  </si>
  <si>
    <t>Vattenanvändning i gårdsmejeri</t>
  </si>
  <si>
    <t>Häst</t>
  </si>
  <si>
    <t>Dricksvatten häst</t>
  </si>
  <si>
    <t>Stalltvätt häst</t>
  </si>
  <si>
    <t>Spolning av hästar</t>
  </si>
  <si>
    <t>Tvätt av hästtäcken och andra textilier</t>
  </si>
  <si>
    <t>Summa</t>
  </si>
  <si>
    <t>Produktionsinriktning</t>
  </si>
  <si>
    <t>Värde</t>
  </si>
  <si>
    <t>Enhet</t>
  </si>
  <si>
    <t>Källa</t>
  </si>
  <si>
    <t>Beskrivning</t>
  </si>
  <si>
    <t>Kommentarer</t>
  </si>
  <si>
    <t>Mjölk och nötkött</t>
  </si>
  <si>
    <t>Mjölkko</t>
  </si>
  <si>
    <t>Jordbrukets behov av vattenförsörjning, tabell 6</t>
  </si>
  <si>
    <t xml:space="preserve">Räknat på 4,5 l per kg DMI och satt DMI till 7000 kg ts, baserat på en mjölkavkastning på 10 000 kg ECM och en levandevikt på 600 kg. </t>
  </si>
  <si>
    <t>Observera att en högavkastande ko under vissa perioder av laktationen enligt Växa (2014) kan konsumera upp till 130 liter vatten per dygn. Enligt Spörndly (pers. medd.) kommer dricksvattenbehovet öka med 7 % vid en 10 % högre avkastning.</t>
  </si>
  <si>
    <t>Amko/ diko</t>
  </si>
  <si>
    <t xml:space="preserve">Baserat på 6 månader sinko (35 l/dag) och 6 månader digivande (55 l/dag) </t>
  </si>
  <si>
    <t>Ungdjur &gt; 2 år</t>
  </si>
  <si>
    <t>Baserat på äldre kvigor/stutar (41 l/dag)</t>
  </si>
  <si>
    <t xml:space="preserve">Tabell 6 skiljer på kvigor och tjurar, men de har samma vattenbehov. </t>
  </si>
  <si>
    <t>Ungdjur 1-2 år</t>
  </si>
  <si>
    <t>Baserat på yngre kvigor/stutar (25 l/dag)</t>
  </si>
  <si>
    <t>Kalv/ ungdjur &lt; 1 år</t>
  </si>
  <si>
    <t xml:space="preserve">Baserat på mjölkraskalv och kviga </t>
  </si>
  <si>
    <t>Disk- och spolvatten</t>
  </si>
  <si>
    <t xml:space="preserve">liter per djurplats och dag </t>
  </si>
  <si>
    <t>Växa Sverige</t>
  </si>
  <si>
    <t>Enligt Växa Sverige (2014) är den totala vattenförbrukningen för en stallanläggning med konventionellt mjölksystem ungefär lika stor som en stallanläggning med automatisk mjölkning (17 respektive 18 liter per mjölkko och dygn).</t>
  </si>
  <si>
    <t>Stalltvätt, mjölkkor och rekrytering</t>
  </si>
  <si>
    <t>liter per ko och år</t>
  </si>
  <si>
    <t xml:space="preserve">I Jordbrukets behov av vattenförsörjning anges siffran 200 liter vatten per ko och år. </t>
  </si>
  <si>
    <t>Enligt Växa (Fredrik Blixte, pers. medd. 2409279) går det åt i genomsnitt ca 250 liter vatten per ko och år för tvätt av stallar. Siffran inkluderar stallutrymmen för rekryteringsdjur.</t>
  </si>
  <si>
    <t>Stalltvätt dikor och rekrytering</t>
  </si>
  <si>
    <t>liter per djurplats och tvättillfälle</t>
  </si>
  <si>
    <t>Enligt Växa (Fredrik Blixte, pers. medd. 2409279) går det åt i genomsnitt ca 200-250 liter, lite beroende på hur inredningen i stallet ser ut.</t>
  </si>
  <si>
    <t xml:space="preserve">Här använder vi samma siffra som för diko </t>
  </si>
  <si>
    <t>Sugga</t>
  </si>
  <si>
    <t>Beräknat på att suggan har 2 kullar per år och att suggans vattenbehov inkluderar digivningsperioden</t>
  </si>
  <si>
    <t>Smågrisar</t>
  </si>
  <si>
    <t xml:space="preserve">Smågris &lt; 20 kg levande vikt. Beräknat på att smågrisarna får di halva tiden och att vattenkonsumtionen i grisningsboxen räknas till suggan. Observera att siffran gäller per smågrisplats och år, inte antal producerade smågrisar. </t>
  </si>
  <si>
    <t xml:space="preserve">Vattenbehovet efter avvänjning. Vattenbehovet under digivningsperioden inkluderas i suggans vattenbehov. </t>
  </si>
  <si>
    <t>Galt</t>
  </si>
  <si>
    <t xml:space="preserve">Beräknat på sint/dräktig sugga samt galt. </t>
  </si>
  <si>
    <t>Slaktgrisar</t>
  </si>
  <si>
    <t>Slaktgris &gt; 20 kg levande vikt. Observera att siffran gäller per slaktgrisplats och år, inte antalet producerade slaktgrisar. Angiven faktor beräknad på torrutfodring, 3 liter vatten per kg foder, 245 kg foder per omgång och 3,2 omgångar per år.</t>
  </si>
  <si>
    <t>Vid blötutfodring och vid utfodring med biprodukter används med fördel eget värde.</t>
  </si>
  <si>
    <t>Stalltvätt -slaktgrisproduktion</t>
  </si>
  <si>
    <t>liter per producerad gris</t>
  </si>
  <si>
    <t>Enlig Jan Sandberg, (pers. medd.) går det åt cirka 100 liter vatten för att tvätta efter en producerad gris. Detta tvättvatten fördelar sig på hela grisens livstid men då den absolut största delen används i slaktsvinsproduktionen läggs hela volymen på där.</t>
  </si>
  <si>
    <t xml:space="preserve">Obs att denna siffra gäller per producerad gris, inte antal grisplatser. </t>
  </si>
  <si>
    <t>Stalltvätt  - smågrisproduktion</t>
  </si>
  <si>
    <t>liter per suggplats och tvättillfälle</t>
  </si>
  <si>
    <t>Rapporten Gödselproduktion, lagringsbehov och djurtäthet i olika djurhållningssystem för svin (1993:20).</t>
  </si>
  <si>
    <t xml:space="preserve">Vi saknar aktuella uppgift om vattenbehovet för tvätt av suggstallar. I rapporten om gödselproduktion anges mängden rengöringsvatten för en grisningsbox till 40 liter och för en tillväxtbox till 20 liter. I siffran ingår inte tvättvatten för sin- och betäckningsavdelningar. För helintegrerade besättningar ingår tvättvattnet för suggstallarna i vattenbehovet för tvätt av slaktgrisstallarna. </t>
  </si>
  <si>
    <t>Värphöns</t>
  </si>
  <si>
    <t xml:space="preserve">Höna &gt;= 20 v. Årsmängden beräknat på en vattenkonsumtion hos värphöns på 0,3 liter per dag (Odelfors, 2010). </t>
  </si>
  <si>
    <t>Unghöns</t>
  </si>
  <si>
    <t>Värpkycklingar &lt; ca 15 v. Observera att siffran gäller per djurplats och år, inte antal uppfödda värphöns. Årsmängden är beräknad på samma vattenkonsumtion för tillväxt som slaktkyckling.</t>
  </si>
  <si>
    <t>Slaktkyckling</t>
  </si>
  <si>
    <t>När det gäller slaktkyckling har Svensk Fågel en beräkning som innebär att dricksvattenkonsumtionen är lägre än vad Spörndly (2017) angivit.</t>
  </si>
  <si>
    <t>Stalltvätt - äggproduktion</t>
  </si>
  <si>
    <t>liter per djurplats och år</t>
  </si>
  <si>
    <t xml:space="preserve">När det gäller värphöns beräknar enligt Lenny Andreasson, Jordbruksverket (pers. medd.) att det går åt cirka 5 liter vatten för att tvätta en hönsplats. </t>
  </si>
  <si>
    <t>Stalltvätt - slaktkyckling</t>
  </si>
  <si>
    <t>liter per kvadratmeter byggnadsyta och tvättillfälle</t>
  </si>
  <si>
    <t xml:space="preserve">Svensk Fågel (Jonas Almgren pers. medd. 240924) anger en förbrukning på 11-15 l/kvm, beroende på vilken utrustning som används. </t>
  </si>
  <si>
    <t>Tacka, bagge</t>
  </si>
  <si>
    <t>Beräknat på tackans vattenbehov med en sin och dräktighetsperiod (10 månader) och en digivningsperiod (2 månader)</t>
  </si>
  <si>
    <t>Lamm</t>
  </si>
  <si>
    <t>Angiven faktor avser ett lamm under sin livstid som normalt är ca 6 månader</t>
  </si>
  <si>
    <t>Get</t>
  </si>
  <si>
    <t>Angiven faktor baserad på 2,5 l DWI per kg DMI i försök med mjölkget under norska förhållanden (Ehrelnbruch et al 2010)</t>
  </si>
  <si>
    <t>Killing</t>
  </si>
  <si>
    <t>Angiven faktor utgör DWI under djurets första år baserat på vattenkonsumtion hos lamm (Ward &amp; McKague, 2015).</t>
  </si>
  <si>
    <t xml:space="preserve">Stalltvätt </t>
  </si>
  <si>
    <t>liter per får eller get och år, inkl. lamm och killingar</t>
  </si>
  <si>
    <t>Rapporten Jordbruksverkets behov av vattenförsörjning</t>
  </si>
  <si>
    <t>Genom att jämföra hur mycket stallutrymme får respektive kor har som lagkrav fås ett förhållande på 8, det vill säga det går 8 får på samma stallutrymme som en ko. Det antas därför gå åt 8 gånger mindre vatten att tvätta efter ett får jämfört med en ko och det ger att det går åt ca 25 liter vatten per får. Siffran antas inkludera lamm.</t>
  </si>
  <si>
    <t>Disk- och spolvatten vid mjölkproduktion</t>
  </si>
  <si>
    <t>Eget värde</t>
  </si>
  <si>
    <t>Uppskattat värde anges i rutan för eget värde</t>
  </si>
  <si>
    <t>Enligt Växa Sverige (2014) är den totala vattenförbrukningen för disk och spolning i en anläggning med mjölkkor ca 18 liter per mjölkko och dygn.</t>
  </si>
  <si>
    <t>Dricksvatten</t>
  </si>
  <si>
    <t>Jordbrukets behov av vattenförsörjning, tabell 8</t>
  </si>
  <si>
    <t xml:space="preserve">Angiven faktor är beräknad på behovet för underhåll och lätt arbete på 5 l per 100 kr levandevikt och en genomsnittlig vikt på 400 kg (Jansson, 2013). </t>
  </si>
  <si>
    <t xml:space="preserve">Behovet varierar stort beroende framförallt på hästens storlek och graden av arbete.  Högpresenterande tävlingshästar har ett mycket större behov än genomsnittet. </t>
  </si>
  <si>
    <t>Stalltvätt</t>
  </si>
  <si>
    <t>liter per häst och tvättillfälle</t>
  </si>
  <si>
    <t xml:space="preserve">Här använder vi samma siffra som för diko. </t>
  </si>
  <si>
    <t xml:space="preserve">Tillägg för spolning av hästar och tvätt av utrustning kan göras på egna rader. </t>
  </si>
  <si>
    <t>Personal</t>
  </si>
  <si>
    <t>Personalutrymmen</t>
  </si>
  <si>
    <t>se fliken övrig vattenanvändning</t>
  </si>
  <si>
    <t>Personalens vattenbehov anges under fliken övrig vattenanvändning</t>
  </si>
  <si>
    <t>I beräkningsverktyget VERA finns fem kategorier för övrigt vatten; spill från dricksvatten, spol- och diskvatten, nederbörd, pressvatten från ensilage och övrigt tillsatt vatten.</t>
  </si>
  <si>
    <t xml:space="preserve">Uppskattning av bevattningsmängder ett torrt år </t>
  </si>
  <si>
    <t>Inom vilken region finns ditt jordbruk?</t>
  </si>
  <si>
    <t xml:space="preserve"> </t>
  </si>
  <si>
    <t xml:space="preserve">Grödor </t>
  </si>
  <si>
    <t>Antal hektar</t>
  </si>
  <si>
    <t>Uppskattad bevattningsmängd ett torrt år:</t>
  </si>
  <si>
    <t>Underlagssiffror - Vattenbehov per gröda och region (mm/år)</t>
  </si>
  <si>
    <t>Höstsäd</t>
  </si>
  <si>
    <t>Vårsäd</t>
  </si>
  <si>
    <t>Slåttervall</t>
  </si>
  <si>
    <t>Betesvall</t>
  </si>
  <si>
    <t>Potatis</t>
  </si>
  <si>
    <t>Sockerbetor</t>
  </si>
  <si>
    <t>Oljeväxter</t>
  </si>
  <si>
    <t>Grönsaker på friland samt bär och frukt</t>
  </si>
  <si>
    <t>Övriga grödor</t>
  </si>
  <si>
    <t>Region 1</t>
  </si>
  <si>
    <t>Region 2</t>
  </si>
  <si>
    <t>Region 3</t>
  </si>
  <si>
    <t>Region 4</t>
  </si>
  <si>
    <t>Region 5</t>
  </si>
  <si>
    <t>Region 6</t>
  </si>
  <si>
    <t>Egna värden</t>
  </si>
  <si>
    <t>Under denna flik har vi samlat det vattenbov som inte är knutet direkt till djurhållning eller bevattning.</t>
  </si>
  <si>
    <t>När du uppskattar vattenåtgången i personalutrymmen kan du ha hjälp av schablonsiffrorna nedan, som gäller för vattenanvändning i ett hushåll.</t>
  </si>
  <si>
    <t>Användning</t>
  </si>
  <si>
    <t>Tvätt av maskiner</t>
  </si>
  <si>
    <t>Vatten till lantbrukssprutan</t>
  </si>
  <si>
    <t>Annan vattenanvändning</t>
  </si>
  <si>
    <t>Stöd för att bestämma vattenmängden för personalutrymmen</t>
  </si>
  <si>
    <t xml:space="preserve">Mat och dryck </t>
  </si>
  <si>
    <t>Personlig hygien</t>
  </si>
  <si>
    <t xml:space="preserve">Toalettspolning </t>
  </si>
  <si>
    <t xml:space="preserve">Disk </t>
  </si>
  <si>
    <t>Tvätt av textilier</t>
  </si>
  <si>
    <t xml:space="preserve">Övrigt </t>
  </si>
  <si>
    <t>Jordart</t>
  </si>
  <si>
    <t>Norrlandskusten</t>
  </si>
  <si>
    <t>Mälardalen</t>
  </si>
  <si>
    <t>Östergötland</t>
  </si>
  <si>
    <t>Västergötland</t>
  </si>
  <si>
    <t>Gotland</t>
  </si>
  <si>
    <t>Småland</t>
  </si>
  <si>
    <t>Halland</t>
  </si>
  <si>
    <t>Skåne</t>
  </si>
  <si>
    <t>Lättlera</t>
  </si>
  <si>
    <t>Mellanlera</t>
  </si>
  <si>
    <t>Svagt lerig sand</t>
  </si>
  <si>
    <t>Lerig sand</t>
  </si>
  <si>
    <t>Underlagssiffror - Vattenbehov per gröda och region (mm/växtodlingssäsong)</t>
  </si>
  <si>
    <t>Uppskattad bevattningsmängd:</t>
  </si>
  <si>
    <t>Bevattningen inom lantbruket 1976</t>
  </si>
  <si>
    <t>Bevattning 2021</t>
  </si>
  <si>
    <t>Fyll i den uppskattade bevattningsmängden som du vill använda till gårdens totala uppskattade vattenbehov</t>
  </si>
  <si>
    <t>Medianvärdet av bevattningsbehovet under 30 år, i mm totalt över säsongen (april-september)</t>
  </si>
  <si>
    <t>De 25 % av åren med störst bevattningsbehov under 30 år, i mm totalt över säsongen (april-september)</t>
  </si>
  <si>
    <t>Vi räknar med en tvätt per år även om omgången är längre än så.</t>
  </si>
  <si>
    <r>
      <t>m</t>
    </r>
    <r>
      <rPr>
        <b/>
        <vertAlign val="superscript"/>
        <sz val="11"/>
        <color theme="1"/>
        <rFont val="Calibri"/>
        <family val="2"/>
        <scheme val="minor"/>
      </rPr>
      <t>3</t>
    </r>
    <r>
      <rPr>
        <b/>
        <sz val="11"/>
        <color theme="1"/>
        <rFont val="Calibri"/>
        <family val="2"/>
        <scheme val="minor"/>
      </rPr>
      <t xml:space="preserve"> per år</t>
    </r>
  </si>
  <si>
    <r>
      <rPr>
        <sz val="11"/>
        <rFont val="Calibri"/>
        <family val="2"/>
        <scheme val="minor"/>
      </rPr>
      <t>Dricksvatten m</t>
    </r>
    <r>
      <rPr>
        <sz val="11"/>
        <color theme="1"/>
        <rFont val="Calibri"/>
        <family val="2"/>
        <scheme val="minor"/>
      </rPr>
      <t>jölkko</t>
    </r>
  </si>
  <si>
    <r>
      <t>Disk- och spolvatten</t>
    </r>
    <r>
      <rPr>
        <sz val="11"/>
        <rFont val="Calibri"/>
        <family val="2"/>
        <scheme val="minor"/>
      </rPr>
      <t xml:space="preserve"> vid mjölkproduktion</t>
    </r>
  </si>
  <si>
    <r>
      <t>m</t>
    </r>
    <r>
      <rPr>
        <b/>
        <vertAlign val="superscript"/>
        <sz val="11"/>
        <color theme="1"/>
        <rFont val="Calibri"/>
        <family val="2"/>
        <scheme val="minor"/>
      </rPr>
      <t>3</t>
    </r>
    <r>
      <rPr>
        <b/>
        <sz val="11"/>
        <color theme="1"/>
        <rFont val="Calibri"/>
        <family val="2"/>
        <scheme val="minor"/>
      </rPr>
      <t xml:space="preserve"> per dag</t>
    </r>
  </si>
  <si>
    <r>
      <t>m</t>
    </r>
    <r>
      <rPr>
        <b/>
        <vertAlign val="superscript"/>
        <sz val="11"/>
        <color theme="1"/>
        <rFont val="Calibri"/>
        <family val="2"/>
        <scheme val="minor"/>
      </rPr>
      <t>3</t>
    </r>
    <r>
      <rPr>
        <b/>
        <sz val="11"/>
        <color theme="1"/>
        <rFont val="Calibri"/>
        <family val="2"/>
        <scheme val="minor"/>
      </rPr>
      <t xml:space="preserve"> per tvätt</t>
    </r>
  </si>
  <si>
    <r>
      <t>eget värde m</t>
    </r>
    <r>
      <rPr>
        <b/>
        <vertAlign val="superscript"/>
        <sz val="11"/>
        <color theme="1"/>
        <rFont val="Calibri"/>
        <family val="2"/>
        <scheme val="minor"/>
      </rPr>
      <t>3</t>
    </r>
    <r>
      <rPr>
        <b/>
        <sz val="11"/>
        <color theme="1"/>
        <rFont val="Calibri"/>
        <family val="2"/>
        <scheme val="minor"/>
      </rPr>
      <t xml:space="preserve"> per år</t>
    </r>
  </si>
  <si>
    <r>
      <t>m</t>
    </r>
    <r>
      <rPr>
        <b/>
        <vertAlign val="superscript"/>
        <sz val="11"/>
        <color theme="1"/>
        <rFont val="Calibri"/>
        <family val="2"/>
        <scheme val="minor"/>
      </rPr>
      <t>2</t>
    </r>
    <r>
      <rPr>
        <b/>
        <sz val="11"/>
        <color theme="1"/>
        <rFont val="Calibri"/>
        <family val="2"/>
        <scheme val="minor"/>
      </rPr>
      <t xml:space="preserve"> byggnadsyta</t>
    </r>
  </si>
  <si>
    <r>
      <t>m</t>
    </r>
    <r>
      <rPr>
        <vertAlign val="superscript"/>
        <sz val="11"/>
        <color theme="1"/>
        <rFont val="Calibri"/>
        <family val="2"/>
        <scheme val="minor"/>
      </rPr>
      <t>3</t>
    </r>
    <r>
      <rPr>
        <sz val="11"/>
        <color theme="1"/>
        <rFont val="Calibri"/>
        <family val="2"/>
        <scheme val="minor"/>
      </rPr>
      <t xml:space="preserve"> per djurplats och år</t>
    </r>
  </si>
  <si>
    <r>
      <rPr>
        <sz val="11"/>
        <rFont val="Calibri"/>
        <family val="2"/>
        <scheme val="minor"/>
      </rPr>
      <t>VERA</t>
    </r>
    <r>
      <rPr>
        <sz val="11"/>
        <color theme="1"/>
        <rFont val="Calibri"/>
        <family val="2"/>
        <scheme val="minor"/>
      </rPr>
      <t xml:space="preserve"> använder sig av tre olika nivåer beroende på hur produktionen ser ut. Nivån styrs av hur många mjölkkor och vilken mjölkutrustning gården har. För gårdar med mer än 100 mjölkkor används 100 liter, för gårdar med mindre än 100 mjölkande kor används 300 liter och för gårdar med robotmjölkning används 450 liter per ko och månad.</t>
    </r>
  </si>
  <si>
    <r>
      <t>m</t>
    </r>
    <r>
      <rPr>
        <vertAlign val="superscript"/>
        <sz val="10"/>
        <color theme="1"/>
        <rFont val="Calibri"/>
        <family val="2"/>
        <scheme val="minor"/>
      </rPr>
      <t>3</t>
    </r>
    <r>
      <rPr>
        <sz val="10"/>
        <color theme="1"/>
        <rFont val="Calibri"/>
        <family val="2"/>
        <scheme val="minor"/>
      </rPr>
      <t xml:space="preserve"> per djurplats och år</t>
    </r>
  </si>
  <si>
    <r>
      <t>Uppskattad bevattningsmängd ett torrt år [m</t>
    </r>
    <r>
      <rPr>
        <vertAlign val="superscript"/>
        <sz val="11"/>
        <rFont val="Calibri"/>
        <family val="2"/>
        <scheme val="minor"/>
      </rPr>
      <t>3</t>
    </r>
    <r>
      <rPr>
        <sz val="11"/>
        <rFont val="Calibri"/>
        <family val="2"/>
        <scheme val="minor"/>
      </rPr>
      <t>]</t>
    </r>
  </si>
  <si>
    <r>
      <t>Uppskattad bevattningsmängd, medianen av 30 år [m</t>
    </r>
    <r>
      <rPr>
        <vertAlign val="superscript"/>
        <sz val="11"/>
        <rFont val="Calibri"/>
        <family val="2"/>
        <scheme val="minor"/>
      </rPr>
      <t>3</t>
    </r>
    <r>
      <rPr>
        <sz val="11"/>
        <rFont val="Calibri"/>
        <family val="2"/>
        <scheme val="minor"/>
      </rPr>
      <t>]</t>
    </r>
  </si>
  <si>
    <r>
      <t>m</t>
    </r>
    <r>
      <rPr>
        <vertAlign val="superscript"/>
        <sz val="11"/>
        <color rgb="FF000000"/>
        <rFont val="Calibri"/>
        <family val="2"/>
        <scheme val="minor"/>
      </rPr>
      <t>3</t>
    </r>
  </si>
  <si>
    <r>
      <t>Uppskattad bevattningsmängd ett torrt år [m</t>
    </r>
    <r>
      <rPr>
        <vertAlign val="superscript"/>
        <sz val="11"/>
        <rFont val="Arial"/>
        <family val="2"/>
      </rPr>
      <t>3</t>
    </r>
    <r>
      <rPr>
        <sz val="11"/>
        <rFont val="Arial"/>
        <family val="2"/>
      </rPr>
      <t>]</t>
    </r>
  </si>
  <si>
    <r>
      <t>m</t>
    </r>
    <r>
      <rPr>
        <vertAlign val="superscript"/>
        <sz val="12"/>
        <color theme="1"/>
        <rFont val="Calibri"/>
        <family val="2"/>
        <scheme val="minor"/>
      </rPr>
      <t>3</t>
    </r>
  </si>
  <si>
    <r>
      <t>Eget värde m</t>
    </r>
    <r>
      <rPr>
        <b/>
        <vertAlign val="superscript"/>
        <sz val="11"/>
        <color theme="0"/>
        <rFont val="Calibri"/>
        <family val="2"/>
        <scheme val="minor"/>
      </rPr>
      <t>3</t>
    </r>
    <r>
      <rPr>
        <b/>
        <sz val="11"/>
        <color theme="0"/>
        <rFont val="Calibri"/>
        <family val="2"/>
        <scheme val="minor"/>
      </rPr>
      <t xml:space="preserve"> per år</t>
    </r>
  </si>
  <si>
    <t>Uppgift från Jordbrukets behov av vattenförsörjning</t>
  </si>
  <si>
    <t xml:space="preserve">Observera att siffran gäller per djurplats och år, inte antalet producerade slaktkycklingar. Årsmängden vatten är beräknat på vattenkonsumtionen hos slaktkycklingar på 1,88 liter per kg foderkonsumtion (Fisker, Boxförsök 99, Dansk Slagtefjekræ, citat i Pettersson, 2008) </t>
  </si>
  <si>
    <t>Tvätt av utrustning</t>
  </si>
  <si>
    <r>
      <t>Uppskattad bevattningsmängd, 25% torraste åren av 30 år [m</t>
    </r>
    <r>
      <rPr>
        <vertAlign val="superscript"/>
        <sz val="11"/>
        <rFont val="Calibri"/>
        <family val="2"/>
        <scheme val="minor"/>
      </rPr>
      <t>3</t>
    </r>
    <r>
      <rPr>
        <sz val="11"/>
        <rFont val="Calibri"/>
        <family val="2"/>
        <scheme val="minor"/>
      </rPr>
      <t>]</t>
    </r>
  </si>
  <si>
    <t>Uppskattad bevattningsåtgång i odlingen</t>
  </si>
  <si>
    <t xml:space="preserve">Övrig vattenanvändning </t>
  </si>
  <si>
    <t>Liter per person och dag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</si>
</sst>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
  </numFmts>
  <fonts count="44" x14ac:knownFonts="1">
    <font>
      <sz val="11"/>
      <color theme="1"/>
      <name val="Calibri"/>
      <family val="2"/>
      <scheme val="minor"/>
    </font>
    <font>
      <sz val="20"/>
      <color theme="1"/>
      <name val="Arial"/>
      <family val="2"/>
    </font>
    <font>
      <sz val="11"/>
      <color theme="1"/>
      <name val="Arial"/>
      <family val="2"/>
    </font>
    <font>
      <sz val="10"/>
      <color theme="1"/>
      <name val="Arial"/>
      <family val="2"/>
    </font>
    <font>
      <b/>
      <sz val="11"/>
      <color theme="1"/>
      <name val="Calibri"/>
      <family val="2"/>
      <scheme val="minor"/>
    </font>
    <font>
      <sz val="10"/>
      <color theme="1"/>
      <name val="Calibri"/>
      <family val="2"/>
      <scheme val="minor"/>
    </font>
    <font>
      <b/>
      <sz val="10"/>
      <color theme="1"/>
      <name val="Calibri"/>
      <family val="2"/>
      <scheme val="minor"/>
    </font>
    <font>
      <sz val="18"/>
      <color theme="3"/>
      <name val="Cambria"/>
      <family val="2"/>
      <scheme val="major"/>
    </font>
    <font>
      <b/>
      <sz val="15"/>
      <color theme="3"/>
      <name val="Calibri"/>
      <family val="2"/>
      <scheme val="minor"/>
    </font>
    <font>
      <sz val="11"/>
      <color rgb="FF3F3F76"/>
      <name val="Calibri"/>
      <family val="2"/>
      <scheme val="minor"/>
    </font>
    <font>
      <b/>
      <sz val="11"/>
      <color rgb="FF3F3F3F"/>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0"/>
      <color theme="0"/>
      <name val="Calibri"/>
      <family val="2"/>
      <scheme val="minor"/>
    </font>
    <font>
      <sz val="11"/>
      <color theme="1"/>
      <name val="Times New Roman"/>
      <family val="1"/>
    </font>
    <font>
      <b/>
      <sz val="10"/>
      <color theme="1"/>
      <name val="Arial"/>
      <family val="2"/>
    </font>
    <font>
      <sz val="13"/>
      <color theme="1"/>
      <name val="Arial"/>
      <family val="2"/>
    </font>
    <font>
      <sz val="10"/>
      <color rgb="FFFF0000"/>
      <name val="Calibri"/>
      <family val="2"/>
      <scheme val="minor"/>
    </font>
    <font>
      <b/>
      <sz val="11"/>
      <color theme="0"/>
      <name val="Calibri"/>
      <family val="2"/>
      <scheme val="minor"/>
    </font>
    <font>
      <sz val="10"/>
      <name val="Calibri"/>
      <family val="2"/>
      <scheme val="minor"/>
    </font>
    <font>
      <sz val="11"/>
      <color rgb="FFFF0000"/>
      <name val="Calibri"/>
      <family val="2"/>
      <scheme val="minor"/>
    </font>
    <font>
      <i/>
      <sz val="11"/>
      <color rgb="FF7F7F7F"/>
      <name val="Calibri"/>
      <family val="2"/>
      <scheme val="minor"/>
    </font>
    <font>
      <sz val="16"/>
      <name val="Arial"/>
      <family val="2"/>
    </font>
    <font>
      <sz val="18"/>
      <color theme="1"/>
      <name val="Arial"/>
      <family val="2"/>
    </font>
    <font>
      <sz val="11"/>
      <name val="Arial"/>
      <family val="2"/>
    </font>
    <font>
      <sz val="11"/>
      <color theme="0" tint="-0.14999847407452621"/>
      <name val="Calibri"/>
      <family val="2"/>
      <scheme val="minor"/>
    </font>
    <font>
      <sz val="11"/>
      <name val="Calibri"/>
      <family val="2"/>
      <scheme val="minor"/>
    </font>
    <font>
      <sz val="11"/>
      <color rgb="FF000000"/>
      <name val="Calibri"/>
      <family val="2"/>
      <scheme val="minor"/>
    </font>
    <font>
      <sz val="9"/>
      <color indexed="81"/>
      <name val="Tahoma"/>
      <family val="2"/>
    </font>
    <font>
      <b/>
      <sz val="9"/>
      <color indexed="81"/>
      <name val="Tahoma"/>
      <family val="2"/>
    </font>
    <font>
      <sz val="11"/>
      <color theme="1"/>
      <name val="Calibri"/>
      <family val="2"/>
      <scheme val="minor"/>
    </font>
    <font>
      <vertAlign val="superscript"/>
      <sz val="11"/>
      <color theme="1"/>
      <name val="Calibri"/>
      <family val="2"/>
      <scheme val="minor"/>
    </font>
    <font>
      <sz val="18"/>
      <color theme="1"/>
      <name val="Calibri"/>
      <family val="2"/>
      <scheme val="minor"/>
    </font>
    <font>
      <b/>
      <vertAlign val="superscript"/>
      <sz val="11"/>
      <color theme="1"/>
      <name val="Calibri"/>
      <family val="2"/>
      <scheme val="minor"/>
    </font>
    <font>
      <b/>
      <vertAlign val="superscript"/>
      <sz val="11"/>
      <color theme="0"/>
      <name val="Calibri"/>
      <family val="2"/>
      <scheme val="minor"/>
    </font>
    <font>
      <vertAlign val="superscript"/>
      <sz val="10"/>
      <color theme="1"/>
      <name val="Calibri"/>
      <family val="2"/>
      <scheme val="minor"/>
    </font>
    <font>
      <vertAlign val="superscript"/>
      <sz val="11"/>
      <name val="Calibri"/>
      <family val="2"/>
      <scheme val="minor"/>
    </font>
    <font>
      <vertAlign val="superscript"/>
      <sz val="11"/>
      <color rgb="FF000000"/>
      <name val="Calibri"/>
      <family val="2"/>
      <scheme val="minor"/>
    </font>
    <font>
      <b/>
      <sz val="11"/>
      <color rgb="FF000000"/>
      <name val="Calibri"/>
      <family val="2"/>
      <scheme val="minor"/>
    </font>
    <font>
      <sz val="16"/>
      <name val="Calibri"/>
      <family val="2"/>
      <scheme val="minor"/>
    </font>
    <font>
      <vertAlign val="superscript"/>
      <sz val="11"/>
      <name val="Arial"/>
      <family val="2"/>
    </font>
    <font>
      <vertAlign val="superscript"/>
      <sz val="12"/>
      <color theme="1"/>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E0DDC4"/>
        <bgColor indexed="64"/>
      </patternFill>
    </fill>
    <fill>
      <patternFill patternType="solid">
        <fgColor theme="9" tint="0.39997558519241921"/>
        <bgColor indexed="64"/>
      </patternFill>
    </fill>
    <fill>
      <patternFill patternType="solid">
        <fgColor rgb="FFFFCC99"/>
      </patternFill>
    </fill>
    <fill>
      <patternFill patternType="solid">
        <fgColor rgb="FFF2F2F2"/>
      </patternFill>
    </fill>
    <fill>
      <patternFill patternType="solid">
        <fgColor theme="2"/>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8"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theme="2" tint="-0.249977111117893"/>
      </left>
      <right/>
      <top style="thin">
        <color theme="2" tint="-0.249977111117893"/>
      </top>
      <bottom/>
      <diagonal/>
    </border>
    <border>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diagonal/>
    </border>
    <border>
      <left/>
      <right style="thin">
        <color theme="2" tint="-0.249977111117893"/>
      </right>
      <top/>
      <bottom/>
      <diagonal/>
    </border>
    <border>
      <left style="thin">
        <color theme="2" tint="-0.249977111117893"/>
      </left>
      <right/>
      <top/>
      <bottom style="thin">
        <color theme="2" tint="-0.249977111117893"/>
      </bottom>
      <diagonal/>
    </border>
    <border>
      <left/>
      <right/>
      <top/>
      <bottom style="thin">
        <color theme="2" tint="-0.249977111117893"/>
      </bottom>
      <diagonal/>
    </border>
    <border>
      <left/>
      <right style="thin">
        <color theme="2" tint="-0.249977111117893"/>
      </right>
      <top/>
      <bottom style="thin">
        <color theme="2" tint="-0.249977111117893"/>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2" tint="-9.9978637043366805E-2"/>
      </left>
      <right/>
      <top/>
      <bottom/>
      <diagonal/>
    </border>
    <border>
      <left style="thin">
        <color indexed="64"/>
      </left>
      <right style="thin">
        <color indexed="64"/>
      </right>
      <top style="thin">
        <color theme="4" tint="0.39997558519241921"/>
      </top>
      <bottom style="thin">
        <color indexed="64"/>
      </bottom>
      <diagonal/>
    </border>
    <border>
      <left style="thin">
        <color rgb="FF7F7F7F"/>
      </left>
      <right style="thin">
        <color rgb="FF7F7F7F"/>
      </right>
      <top/>
      <bottom style="thin">
        <color rgb="FF7F7F7F"/>
      </bottom>
      <diagonal/>
    </border>
    <border>
      <left style="thin">
        <color rgb="FF3F3F3F"/>
      </left>
      <right style="thin">
        <color rgb="FF3F3F3F"/>
      </right>
      <top/>
      <bottom style="thin">
        <color rgb="FF3F3F3F"/>
      </bottom>
      <diagonal/>
    </border>
    <border>
      <left/>
      <right/>
      <top/>
      <bottom style="medium">
        <color theme="2" tint="-0.749992370372631"/>
      </bottom>
      <diagonal/>
    </border>
    <border>
      <left/>
      <right style="thin">
        <color rgb="FF7F7F7F"/>
      </right>
      <top/>
      <bottom style="thin">
        <color rgb="FF7F7F7F"/>
      </bottom>
      <diagonal/>
    </border>
    <border>
      <left/>
      <right/>
      <top style="thin">
        <color indexed="64"/>
      </top>
      <bottom style="thin">
        <color indexed="64"/>
      </bottom>
      <diagonal/>
    </border>
    <border>
      <left/>
      <right/>
      <top/>
      <bottom style="thin">
        <color indexed="64"/>
      </bottom>
      <diagonal/>
    </border>
  </borders>
  <cellStyleXfs count="6">
    <xf numFmtId="0" fontId="0" fillId="0" borderId="0"/>
    <xf numFmtId="0" fontId="7" fillId="0" borderId="0" applyNumberFormat="0" applyFill="0" applyBorder="0" applyAlignment="0" applyProtection="0"/>
    <xf numFmtId="0" fontId="8" fillId="0" borderId="7" applyNumberFormat="0" applyFill="0" applyAlignment="0" applyProtection="0"/>
    <xf numFmtId="0" fontId="9" fillId="5" borderId="8" applyNumberFormat="0" applyAlignment="0" applyProtection="0"/>
    <xf numFmtId="0" fontId="10" fillId="6" borderId="9" applyNumberFormat="0" applyAlignment="0" applyProtection="0"/>
    <xf numFmtId="0" fontId="23" fillId="0" borderId="0" applyNumberFormat="0" applyFill="0" applyBorder="0" applyAlignment="0" applyProtection="0"/>
  </cellStyleXfs>
  <cellXfs count="238">
    <xf numFmtId="0" fontId="0" fillId="0" borderId="0" xfId="0"/>
    <xf numFmtId="0" fontId="0" fillId="2" borderId="0" xfId="0" applyFill="1"/>
    <xf numFmtId="0" fontId="5" fillId="0" borderId="0" xfId="0" applyFont="1"/>
    <xf numFmtId="0" fontId="6" fillId="0" borderId="0" xfId="0" applyFont="1"/>
    <xf numFmtId="0" fontId="0" fillId="2" borderId="0" xfId="0" applyFill="1" applyAlignment="1">
      <alignment horizontal="left"/>
    </xf>
    <xf numFmtId="0" fontId="0" fillId="2" borderId="0" xfId="0" applyFill="1" applyAlignment="1">
      <alignment horizontal="left" indent="1"/>
    </xf>
    <xf numFmtId="0" fontId="0" fillId="2" borderId="0" xfId="0" applyFill="1" applyAlignment="1">
      <alignment horizontal="center"/>
    </xf>
    <xf numFmtId="0" fontId="10" fillId="6" borderId="9" xfId="4" applyAlignment="1">
      <alignment horizontal="center"/>
    </xf>
    <xf numFmtId="0" fontId="0" fillId="2" borderId="0" xfId="0" applyFill="1" applyAlignment="1">
      <alignment horizontal="left" wrapText="1" indent="1"/>
    </xf>
    <xf numFmtId="0" fontId="13" fillId="2" borderId="0" xfId="0" applyFont="1" applyFill="1" applyAlignment="1">
      <alignment horizontal="right"/>
    </xf>
    <xf numFmtId="3" fontId="10" fillId="6" borderId="9" xfId="4" applyNumberFormat="1"/>
    <xf numFmtId="0" fontId="0" fillId="2" borderId="0" xfId="0" applyFill="1" applyAlignment="1">
      <alignment wrapText="1"/>
    </xf>
    <xf numFmtId="0" fontId="5" fillId="2" borderId="0" xfId="0" applyFont="1" applyFill="1"/>
    <xf numFmtId="0" fontId="0" fillId="7" borderId="0" xfId="0" applyFill="1"/>
    <xf numFmtId="0" fontId="5" fillId="7" borderId="0" xfId="0" applyFont="1" applyFill="1"/>
    <xf numFmtId="0" fontId="11" fillId="2" borderId="0" xfId="0" applyFont="1" applyFill="1"/>
    <xf numFmtId="0" fontId="15" fillId="2" borderId="0" xfId="0" applyFont="1" applyFill="1"/>
    <xf numFmtId="0" fontId="5" fillId="2" borderId="0" xfId="0" applyFont="1" applyFill="1" applyAlignment="1">
      <alignment horizontal="center" vertical="center"/>
    </xf>
    <xf numFmtId="0" fontId="5" fillId="2" borderId="0" xfId="0" applyFont="1" applyFill="1" applyAlignment="1">
      <alignment vertical="top"/>
    </xf>
    <xf numFmtId="0" fontId="10" fillId="6" borderId="9" xfId="4" applyAlignment="1">
      <alignment horizontal="center" vertical="center"/>
    </xf>
    <xf numFmtId="3" fontId="10" fillId="6" borderId="9" xfId="4" applyNumberFormat="1" applyAlignment="1">
      <alignment horizontal="center" vertical="center"/>
    </xf>
    <xf numFmtId="0" fontId="12" fillId="2" borderId="10" xfId="0" applyFont="1" applyFill="1" applyBorder="1"/>
    <xf numFmtId="0" fontId="5" fillId="2" borderId="11" xfId="0" applyFont="1" applyFill="1" applyBorder="1"/>
    <xf numFmtId="0" fontId="5" fillId="2" borderId="12" xfId="0" applyFont="1" applyFill="1" applyBorder="1"/>
    <xf numFmtId="0" fontId="5" fillId="2" borderId="13" xfId="0" applyFont="1" applyFill="1" applyBorder="1"/>
    <xf numFmtId="0" fontId="5" fillId="2" borderId="14" xfId="0" applyFont="1" applyFill="1" applyBorder="1"/>
    <xf numFmtId="0" fontId="5" fillId="2" borderId="13" xfId="0" applyFont="1" applyFill="1" applyBorder="1" applyAlignment="1">
      <alignment horizontal="right" vertical="top"/>
    </xf>
    <xf numFmtId="0" fontId="5" fillId="2" borderId="13" xfId="0" applyFont="1" applyFill="1" applyBorder="1" applyAlignment="1">
      <alignment vertical="top"/>
    </xf>
    <xf numFmtId="0" fontId="5" fillId="2" borderId="15" xfId="0" applyFont="1" applyFill="1" applyBorder="1"/>
    <xf numFmtId="0" fontId="5" fillId="2" borderId="16" xfId="0" applyFont="1" applyFill="1" applyBorder="1"/>
    <xf numFmtId="0" fontId="5" fillId="2" borderId="16" xfId="0" applyFont="1" applyFill="1" applyBorder="1" applyAlignment="1">
      <alignment horizontal="center" vertical="center"/>
    </xf>
    <xf numFmtId="0" fontId="5" fillId="2" borderId="17" xfId="0" applyFont="1" applyFill="1" applyBorder="1"/>
    <xf numFmtId="0" fontId="5" fillId="0" borderId="0" xfId="0" applyFont="1" applyAlignment="1">
      <alignment vertical="top" wrapText="1"/>
    </xf>
    <xf numFmtId="0" fontId="0" fillId="0" borderId="0" xfId="0" applyAlignment="1">
      <alignment horizontal="left" vertical="top"/>
    </xf>
    <xf numFmtId="0" fontId="0" fillId="0" borderId="0" xfId="0" applyAlignment="1">
      <alignment horizontal="center" vertical="top"/>
    </xf>
    <xf numFmtId="0" fontId="17" fillId="2" borderId="0" xfId="0" applyFont="1" applyFill="1" applyAlignment="1">
      <alignment wrapText="1"/>
    </xf>
    <xf numFmtId="0" fontId="4" fillId="0" borderId="0" xfId="0" applyFont="1" applyAlignment="1">
      <alignment wrapText="1"/>
    </xf>
    <xf numFmtId="0" fontId="4" fillId="2" borderId="0" xfId="0" applyFont="1" applyFill="1" applyAlignment="1">
      <alignment wrapText="1"/>
    </xf>
    <xf numFmtId="0" fontId="14" fillId="2" borderId="0" xfId="2" applyFont="1" applyFill="1" applyBorder="1" applyAlignment="1">
      <alignment horizontal="left" vertical="top"/>
    </xf>
    <xf numFmtId="0" fontId="5" fillId="2" borderId="0" xfId="0" applyFont="1" applyFill="1" applyAlignment="1">
      <alignment horizontal="center" vertical="top"/>
    </xf>
    <xf numFmtId="0" fontId="5" fillId="9" borderId="20" xfId="0" applyFont="1" applyFill="1" applyBorder="1"/>
    <xf numFmtId="0" fontId="6" fillId="9" borderId="20" xfId="0" applyFont="1" applyFill="1" applyBorder="1"/>
    <xf numFmtId="0" fontId="6" fillId="9" borderId="19" xfId="0" applyFont="1" applyFill="1" applyBorder="1" applyAlignment="1">
      <alignment vertical="top"/>
    </xf>
    <xf numFmtId="0" fontId="6" fillId="10" borderId="19" xfId="0" applyFont="1" applyFill="1" applyBorder="1" applyAlignment="1">
      <alignment vertical="top"/>
    </xf>
    <xf numFmtId="0" fontId="5" fillId="10" borderId="20" xfId="0" applyFont="1" applyFill="1" applyBorder="1"/>
    <xf numFmtId="0" fontId="5" fillId="11" borderId="20" xfId="0" applyFont="1" applyFill="1" applyBorder="1"/>
    <xf numFmtId="0" fontId="6" fillId="11" borderId="19" xfId="0" applyFont="1" applyFill="1" applyBorder="1" applyAlignment="1">
      <alignment vertical="top"/>
    </xf>
    <xf numFmtId="0" fontId="6" fillId="12" borderId="20" xfId="0" applyFont="1" applyFill="1" applyBorder="1"/>
    <xf numFmtId="0" fontId="5" fillId="12" borderId="20" xfId="0" applyFont="1" applyFill="1" applyBorder="1"/>
    <xf numFmtId="0" fontId="6" fillId="12" borderId="19" xfId="0" applyFont="1" applyFill="1" applyBorder="1" applyAlignment="1">
      <alignment vertical="top"/>
    </xf>
    <xf numFmtId="0" fontId="5" fillId="13" borderId="20" xfId="0" applyFont="1" applyFill="1" applyBorder="1"/>
    <xf numFmtId="0" fontId="5" fillId="13" borderId="18" xfId="0" applyFont="1" applyFill="1" applyBorder="1"/>
    <xf numFmtId="0" fontId="6" fillId="14" borderId="18" xfId="0" applyFont="1" applyFill="1" applyBorder="1" applyAlignment="1">
      <alignment horizontal="left" vertical="top"/>
    </xf>
    <xf numFmtId="0" fontId="5" fillId="12" borderId="18" xfId="0" applyFont="1" applyFill="1" applyBorder="1"/>
    <xf numFmtId="0" fontId="5" fillId="12" borderId="1" xfId="0" applyFont="1" applyFill="1" applyBorder="1" applyAlignment="1">
      <alignment vertical="top" wrapText="1"/>
    </xf>
    <xf numFmtId="0" fontId="6" fillId="13" borderId="20" xfId="0" applyFont="1" applyFill="1" applyBorder="1" applyAlignment="1">
      <alignment vertical="top"/>
    </xf>
    <xf numFmtId="0" fontId="4" fillId="14" borderId="22" xfId="0" applyFont="1" applyFill="1" applyBorder="1"/>
    <xf numFmtId="0" fontId="0" fillId="14" borderId="21" xfId="0" applyFill="1" applyBorder="1"/>
    <xf numFmtId="0" fontId="0" fillId="14" borderId="6" xfId="0" applyFill="1" applyBorder="1"/>
    <xf numFmtId="0" fontId="4" fillId="8" borderId="4" xfId="0" applyFont="1" applyFill="1" applyBorder="1" applyAlignment="1">
      <alignment wrapText="1"/>
    </xf>
    <xf numFmtId="0" fontId="4" fillId="8" borderId="18" xfId="0" applyFont="1" applyFill="1" applyBorder="1" applyAlignment="1">
      <alignment wrapText="1"/>
    </xf>
    <xf numFmtId="0" fontId="4" fillId="8" borderId="5" xfId="0" applyFont="1" applyFill="1" applyBorder="1" applyAlignment="1">
      <alignment wrapText="1"/>
    </xf>
    <xf numFmtId="0" fontId="19" fillId="2" borderId="0" xfId="0" applyFont="1" applyFill="1" applyAlignment="1">
      <alignment horizontal="left" vertical="top"/>
    </xf>
    <xf numFmtId="0" fontId="5" fillId="2" borderId="25" xfId="0" applyFont="1" applyFill="1" applyBorder="1"/>
    <xf numFmtId="0" fontId="2" fillId="2" borderId="0" xfId="0" applyFont="1" applyFill="1" applyAlignment="1">
      <alignment horizontal="right"/>
    </xf>
    <xf numFmtId="0" fontId="6" fillId="2" borderId="13" xfId="0" applyFont="1" applyFill="1" applyBorder="1" applyAlignment="1">
      <alignment horizontal="right" vertical="top"/>
    </xf>
    <xf numFmtId="0" fontId="5" fillId="2" borderId="0" xfId="0" applyFont="1" applyFill="1" applyAlignment="1">
      <alignment horizontal="right"/>
    </xf>
    <xf numFmtId="0" fontId="5" fillId="2" borderId="14" xfId="0" applyFont="1" applyFill="1" applyBorder="1" applyAlignment="1">
      <alignment horizontal="left"/>
    </xf>
    <xf numFmtId="0" fontId="15" fillId="2" borderId="0" xfId="0" applyFont="1" applyFill="1" applyAlignment="1">
      <alignment horizontal="center"/>
    </xf>
    <xf numFmtId="0" fontId="20" fillId="8" borderId="1" xfId="0" applyFont="1" applyFill="1" applyBorder="1" applyAlignment="1">
      <alignment horizontal="center" vertical="center" wrapText="1"/>
    </xf>
    <xf numFmtId="0" fontId="22" fillId="2" borderId="0" xfId="0" applyFont="1" applyFill="1"/>
    <xf numFmtId="0" fontId="1" fillId="2" borderId="0" xfId="0" applyFont="1" applyFill="1" applyAlignment="1">
      <alignment vertical="top"/>
    </xf>
    <xf numFmtId="0" fontId="24" fillId="2" borderId="0" xfId="1" applyFont="1" applyFill="1"/>
    <xf numFmtId="0" fontId="25" fillId="2" borderId="0" xfId="0" applyFont="1" applyFill="1" applyAlignment="1">
      <alignment vertical="top"/>
    </xf>
    <xf numFmtId="0" fontId="26" fillId="2" borderId="0" xfId="0" applyFont="1" applyFill="1" applyAlignment="1">
      <alignment horizontal="center" vertical="center"/>
    </xf>
    <xf numFmtId="0" fontId="23" fillId="2" borderId="0" xfId="5" applyFill="1" applyAlignment="1">
      <alignment horizontal="left" vertical="top"/>
    </xf>
    <xf numFmtId="0" fontId="10" fillId="6" borderId="28" xfId="4" applyBorder="1" applyAlignment="1">
      <alignment horizontal="center"/>
    </xf>
    <xf numFmtId="0" fontId="26" fillId="2" borderId="29" xfId="2" applyFont="1" applyFill="1" applyBorder="1" applyAlignment="1">
      <alignment horizontal="center"/>
    </xf>
    <xf numFmtId="0" fontId="26" fillId="2" borderId="29" xfId="2" applyFont="1" applyFill="1" applyBorder="1" applyAlignment="1">
      <alignment horizontal="center" wrapText="1"/>
    </xf>
    <xf numFmtId="0" fontId="13" fillId="2" borderId="0" xfId="0" applyFont="1" applyFill="1" applyAlignment="1">
      <alignment horizontal="left"/>
    </xf>
    <xf numFmtId="0" fontId="21" fillId="2" borderId="0" xfId="0" applyFont="1" applyFill="1"/>
    <xf numFmtId="0" fontId="22" fillId="0" borderId="0" xfId="0" applyFont="1"/>
    <xf numFmtId="0" fontId="22" fillId="2" borderId="0" xfId="0" applyFont="1" applyFill="1" applyAlignment="1">
      <alignment wrapText="1"/>
    </xf>
    <xf numFmtId="0" fontId="22" fillId="2" borderId="0" xfId="0" applyFont="1" applyFill="1" applyAlignment="1">
      <alignment vertical="top" wrapText="1"/>
    </xf>
    <xf numFmtId="0" fontId="19" fillId="7" borderId="0" xfId="0" applyFont="1" applyFill="1"/>
    <xf numFmtId="1" fontId="10" fillId="6" borderId="9" xfId="4" applyNumberFormat="1" applyAlignment="1">
      <alignment horizontal="center" vertical="center"/>
    </xf>
    <xf numFmtId="0" fontId="21" fillId="2" borderId="13" xfId="0" applyFont="1" applyFill="1" applyBorder="1" applyAlignment="1">
      <alignment horizontal="right" vertical="top"/>
    </xf>
    <xf numFmtId="0" fontId="5" fillId="2" borderId="0" xfId="0" applyFont="1" applyFill="1" applyAlignment="1">
      <alignment horizontal="right" vertical="center" wrapText="1"/>
    </xf>
    <xf numFmtId="0" fontId="27" fillId="15" borderId="1" xfId="0" applyFont="1" applyFill="1" applyBorder="1"/>
    <xf numFmtId="0" fontId="0" fillId="0" borderId="0" xfId="0" applyAlignment="1">
      <alignment vertical="top" wrapText="1"/>
    </xf>
    <xf numFmtId="0" fontId="29" fillId="2" borderId="0" xfId="0" applyFont="1" applyFill="1"/>
    <xf numFmtId="0" fontId="11" fillId="2" borderId="0" xfId="0" applyFont="1" applyFill="1" applyAlignment="1">
      <alignment horizontal="left" indent="1"/>
    </xf>
    <xf numFmtId="164" fontId="0" fillId="10" borderId="1" xfId="0" applyNumberFormat="1" applyFont="1" applyFill="1" applyBorder="1" applyAlignment="1" applyProtection="1">
      <alignment vertical="top" wrapText="1"/>
      <protection hidden="1"/>
    </xf>
    <xf numFmtId="0" fontId="0" fillId="10" borderId="3" xfId="0" applyFont="1" applyFill="1" applyBorder="1" applyAlignment="1" applyProtection="1">
      <alignment horizontal="left" vertical="top" wrapText="1"/>
      <protection locked="0"/>
    </xf>
    <xf numFmtId="0" fontId="0" fillId="10" borderId="1" xfId="0" applyFont="1" applyFill="1" applyBorder="1" applyAlignment="1" applyProtection="1">
      <alignment horizontal="center" vertical="top" wrapText="1"/>
      <protection locked="0"/>
    </xf>
    <xf numFmtId="164" fontId="28" fillId="10" borderId="2" xfId="0" applyNumberFormat="1" applyFont="1" applyFill="1" applyBorder="1" applyAlignment="1" applyProtection="1">
      <alignment vertical="top" wrapText="1"/>
      <protection hidden="1"/>
    </xf>
    <xf numFmtId="0" fontId="0" fillId="10" borderId="5" xfId="0" applyFont="1" applyFill="1" applyBorder="1" applyAlignment="1" applyProtection="1">
      <alignment vertical="top" wrapText="1"/>
      <protection locked="0"/>
    </xf>
    <xf numFmtId="164" fontId="0" fillId="10" borderId="3" xfId="0" applyNumberFormat="1" applyFont="1" applyFill="1" applyBorder="1" applyAlignment="1" applyProtection="1">
      <alignment vertical="top" wrapText="1"/>
      <protection hidden="1"/>
    </xf>
    <xf numFmtId="164" fontId="0" fillId="10" borderId="2" xfId="0" applyNumberFormat="1" applyFont="1" applyFill="1" applyBorder="1" applyAlignment="1" applyProtection="1">
      <alignment vertical="top" wrapText="1"/>
      <protection hidden="1"/>
    </xf>
    <xf numFmtId="0" fontId="0" fillId="11" borderId="1" xfId="0" applyFont="1" applyFill="1" applyBorder="1" applyAlignment="1">
      <alignment vertical="top" wrapText="1"/>
    </xf>
    <xf numFmtId="0" fontId="0" fillId="11" borderId="3" xfId="0" applyFont="1" applyFill="1" applyBorder="1" applyAlignment="1">
      <alignment vertical="top" wrapText="1"/>
    </xf>
    <xf numFmtId="164" fontId="0" fillId="11" borderId="2" xfId="0" applyNumberFormat="1" applyFont="1" applyFill="1" applyBorder="1" applyAlignment="1" applyProtection="1">
      <alignment vertical="top" wrapText="1"/>
      <protection hidden="1"/>
    </xf>
    <xf numFmtId="0" fontId="0" fillId="11" borderId="2" xfId="0" applyFont="1" applyFill="1" applyBorder="1" applyAlignment="1" applyProtection="1">
      <alignment vertical="top" wrapText="1"/>
      <protection locked="0"/>
    </xf>
    <xf numFmtId="0" fontId="0" fillId="11" borderId="5" xfId="0" applyFont="1" applyFill="1" applyBorder="1" applyAlignment="1" applyProtection="1">
      <alignment vertical="top" wrapText="1"/>
      <protection locked="0"/>
    </xf>
    <xf numFmtId="164" fontId="0" fillId="11" borderId="1" xfId="0" applyNumberFormat="1" applyFont="1" applyFill="1" applyBorder="1" applyAlignment="1" applyProtection="1">
      <alignment vertical="top" wrapText="1"/>
      <protection hidden="1"/>
    </xf>
    <xf numFmtId="164" fontId="0" fillId="11" borderId="3" xfId="0" applyNumberFormat="1" applyFont="1" applyFill="1" applyBorder="1" applyAlignment="1" applyProtection="1">
      <alignment vertical="top" wrapText="1"/>
      <protection hidden="1"/>
    </xf>
    <xf numFmtId="0" fontId="0" fillId="11" borderId="1" xfId="0" applyFont="1" applyFill="1" applyBorder="1" applyAlignment="1">
      <alignment horizontal="left" vertical="top"/>
    </xf>
    <xf numFmtId="0" fontId="0" fillId="11" borderId="1" xfId="0" applyFont="1" applyFill="1" applyBorder="1" applyAlignment="1" applyProtection="1">
      <alignment horizontal="center" vertical="top"/>
      <protection locked="0"/>
    </xf>
    <xf numFmtId="0" fontId="0" fillId="11" borderId="1" xfId="0" applyFont="1" applyFill="1" applyBorder="1" applyAlignment="1" applyProtection="1">
      <alignment horizontal="center" vertical="top" wrapText="1"/>
      <protection locked="0"/>
    </xf>
    <xf numFmtId="164" fontId="0" fillId="9" borderId="2" xfId="0" applyNumberFormat="1" applyFont="1" applyFill="1" applyBorder="1" applyAlignment="1" applyProtection="1">
      <alignment vertical="top" wrapText="1"/>
      <protection hidden="1"/>
    </xf>
    <xf numFmtId="0" fontId="0" fillId="12" borderId="3" xfId="0" applyFont="1" applyFill="1" applyBorder="1" applyAlignment="1" applyProtection="1">
      <alignment horizontal="left" vertical="top" wrapText="1"/>
      <protection locked="0"/>
    </xf>
    <xf numFmtId="0" fontId="0" fillId="12" borderId="6" xfId="0" applyFont="1" applyFill="1" applyBorder="1" applyAlignment="1" applyProtection="1">
      <alignment horizontal="left" vertical="top" wrapText="1"/>
      <protection locked="0"/>
    </xf>
    <xf numFmtId="0" fontId="0" fillId="12" borderId="19" xfId="0" applyFont="1" applyFill="1" applyBorder="1" applyAlignment="1">
      <alignment horizontal="center" vertical="top" wrapText="1"/>
    </xf>
    <xf numFmtId="0" fontId="0" fillId="12" borderId="1" xfId="0" applyFont="1" applyFill="1" applyBorder="1" applyAlignment="1">
      <alignment horizontal="center" vertical="top"/>
    </xf>
    <xf numFmtId="0" fontId="0" fillId="12" borderId="1" xfId="0" applyFont="1" applyFill="1" applyBorder="1" applyAlignment="1" applyProtection="1">
      <alignment horizontal="center" vertical="top"/>
      <protection locked="0"/>
    </xf>
    <xf numFmtId="0" fontId="0" fillId="12" borderId="1" xfId="0" applyFont="1" applyFill="1" applyBorder="1" applyAlignment="1" applyProtection="1">
      <alignment horizontal="center" vertical="top" wrapText="1"/>
      <protection locked="0"/>
    </xf>
    <xf numFmtId="164" fontId="0" fillId="12" borderId="2" xfId="0" applyNumberFormat="1" applyFont="1" applyFill="1" applyBorder="1" applyAlignment="1" applyProtection="1">
      <alignment vertical="top" wrapText="1"/>
      <protection hidden="1"/>
    </xf>
    <xf numFmtId="0" fontId="0" fillId="12" borderId="5" xfId="0" applyFont="1" applyFill="1" applyBorder="1" applyAlignment="1" applyProtection="1">
      <alignment vertical="top" wrapText="1"/>
      <protection locked="0"/>
    </xf>
    <xf numFmtId="164" fontId="0" fillId="12" borderId="1" xfId="0" applyNumberFormat="1" applyFont="1" applyFill="1" applyBorder="1" applyAlignment="1" applyProtection="1">
      <alignment vertical="top" wrapText="1"/>
      <protection hidden="1"/>
    </xf>
    <xf numFmtId="0" fontId="0" fillId="13" borderId="3" xfId="0" applyFont="1" applyFill="1" applyBorder="1" applyAlignment="1" applyProtection="1">
      <alignment horizontal="left" vertical="top" wrapText="1"/>
      <protection locked="0"/>
    </xf>
    <xf numFmtId="0" fontId="0" fillId="14" borderId="1" xfId="0" applyFont="1" applyFill="1" applyBorder="1" applyAlignment="1" applyProtection="1">
      <alignment horizontal="left" vertical="top" wrapText="1"/>
      <protection locked="0"/>
    </xf>
    <xf numFmtId="0" fontId="0" fillId="13" borderId="1" xfId="0" applyFont="1" applyFill="1" applyBorder="1" applyAlignment="1" applyProtection="1">
      <alignment horizontal="center" vertical="top"/>
      <protection locked="0"/>
    </xf>
    <xf numFmtId="0" fontId="0" fillId="13" borderId="1" xfId="0" applyFont="1" applyFill="1" applyBorder="1" applyAlignment="1" applyProtection="1">
      <alignment horizontal="center" vertical="top" wrapText="1"/>
      <protection locked="0"/>
    </xf>
    <xf numFmtId="0" fontId="0" fillId="13" borderId="1" xfId="0" applyFont="1" applyFill="1" applyBorder="1" applyAlignment="1">
      <alignment vertical="top" wrapText="1"/>
    </xf>
    <xf numFmtId="164" fontId="0" fillId="13" borderId="2" xfId="0" applyNumberFormat="1" applyFont="1" applyFill="1" applyBorder="1" applyAlignment="1" applyProtection="1">
      <alignment vertical="top" wrapText="1"/>
      <protection hidden="1"/>
    </xf>
    <xf numFmtId="0" fontId="0" fillId="13" borderId="5" xfId="0" applyFont="1" applyFill="1" applyBorder="1" applyAlignment="1" applyProtection="1">
      <alignment vertical="top" wrapText="1"/>
      <protection locked="0"/>
    </xf>
    <xf numFmtId="0" fontId="0" fillId="13" borderId="2" xfId="0" applyFont="1" applyFill="1" applyBorder="1" applyAlignment="1" applyProtection="1">
      <alignment vertical="top" wrapText="1"/>
      <protection locked="0"/>
    </xf>
    <xf numFmtId="0" fontId="0" fillId="14" borderId="2" xfId="0" applyFont="1" applyFill="1" applyBorder="1" applyAlignment="1" applyProtection="1">
      <alignment vertical="top" wrapText="1"/>
      <protection locked="0"/>
    </xf>
    <xf numFmtId="0" fontId="0" fillId="14" borderId="2" xfId="0" applyFont="1" applyFill="1" applyBorder="1" applyAlignment="1" applyProtection="1">
      <alignment wrapText="1"/>
      <protection locked="0"/>
    </xf>
    <xf numFmtId="164" fontId="0" fillId="13" borderId="1" xfId="0" applyNumberFormat="1" applyFont="1" applyFill="1" applyBorder="1" applyAlignment="1" applyProtection="1">
      <alignment vertical="top" wrapText="1"/>
      <protection hidden="1"/>
    </xf>
    <xf numFmtId="164" fontId="0" fillId="14" borderId="1" xfId="0" applyNumberFormat="1" applyFont="1" applyFill="1" applyBorder="1" applyAlignment="1" applyProtection="1">
      <alignment vertical="top" wrapText="1"/>
      <protection hidden="1"/>
    </xf>
    <xf numFmtId="0" fontId="0" fillId="9" borderId="3" xfId="0" applyFont="1" applyFill="1" applyBorder="1" applyAlignment="1" applyProtection="1">
      <alignment horizontal="left" vertical="top" wrapText="1"/>
      <protection locked="0"/>
    </xf>
    <xf numFmtId="0" fontId="0" fillId="9" borderId="1" xfId="0" applyFont="1" applyFill="1" applyBorder="1" applyAlignment="1" applyProtection="1">
      <alignment horizontal="center" vertical="top"/>
      <protection locked="0"/>
    </xf>
    <xf numFmtId="0" fontId="0" fillId="15" borderId="1" xfId="0" applyFont="1" applyFill="1" applyBorder="1"/>
    <xf numFmtId="1" fontId="0" fillId="15" borderId="1" xfId="0" applyNumberFormat="1" applyFont="1" applyFill="1" applyBorder="1"/>
    <xf numFmtId="1" fontId="0" fillId="16" borderId="1" xfId="0" applyNumberFormat="1" applyFont="1" applyFill="1" applyBorder="1"/>
    <xf numFmtId="0" fontId="34" fillId="2" borderId="0" xfId="0" applyFont="1" applyFill="1" applyAlignment="1">
      <alignment vertical="top"/>
    </xf>
    <xf numFmtId="0" fontId="0" fillId="3" borderId="4" xfId="0" applyFont="1" applyFill="1" applyBorder="1" applyAlignment="1" applyProtection="1">
      <alignment wrapText="1"/>
      <protection locked="0"/>
    </xf>
    <xf numFmtId="0" fontId="0" fillId="2" borderId="18" xfId="0" applyFont="1" applyFill="1" applyBorder="1" applyProtection="1">
      <protection locked="0"/>
    </xf>
    <xf numFmtId="0" fontId="27" fillId="15" borderId="1" xfId="0" applyFont="1" applyFill="1" applyBorder="1" applyProtection="1">
      <protection locked="0"/>
    </xf>
    <xf numFmtId="1" fontId="0" fillId="17" borderId="18" xfId="0" applyNumberFormat="1" applyFont="1" applyFill="1" applyBorder="1" applyProtection="1">
      <protection hidden="1"/>
    </xf>
    <xf numFmtId="1" fontId="0" fillId="16" borderId="18" xfId="0" applyNumberFormat="1" applyFont="1" applyFill="1" applyBorder="1" applyProtection="1">
      <protection hidden="1"/>
    </xf>
    <xf numFmtId="0" fontId="0" fillId="3" borderId="3" xfId="0" applyFont="1" applyFill="1" applyBorder="1" applyAlignment="1" applyProtection="1">
      <alignment wrapText="1"/>
      <protection locked="0"/>
    </xf>
    <xf numFmtId="1" fontId="0" fillId="17" borderId="1" xfId="0" applyNumberFormat="1" applyFont="1" applyFill="1" applyBorder="1" applyProtection="1">
      <protection hidden="1"/>
    </xf>
    <xf numFmtId="0" fontId="0" fillId="3" borderId="1" xfId="0" applyFont="1" applyFill="1" applyBorder="1" applyAlignment="1" applyProtection="1">
      <alignment wrapText="1"/>
      <protection locked="0"/>
    </xf>
    <xf numFmtId="0" fontId="27" fillId="15" borderId="1" xfId="0" applyFont="1" applyFill="1" applyBorder="1" applyAlignment="1" applyProtection="1">
      <alignment wrapText="1"/>
      <protection locked="0"/>
    </xf>
    <xf numFmtId="0" fontId="0" fillId="4" borderId="1" xfId="0" applyFont="1" applyFill="1" applyBorder="1" applyProtection="1">
      <protection locked="0"/>
    </xf>
    <xf numFmtId="0" fontId="28" fillId="2" borderId="18" xfId="0" applyFont="1" applyFill="1" applyBorder="1" applyProtection="1">
      <protection locked="0"/>
    </xf>
    <xf numFmtId="0" fontId="0" fillId="3" borderId="3" xfId="0" applyFont="1" applyFill="1" applyBorder="1" applyAlignment="1" applyProtection="1">
      <alignment vertical="top" wrapText="1"/>
      <protection locked="0"/>
    </xf>
    <xf numFmtId="0" fontId="0" fillId="3" borderId="21" xfId="0" applyFont="1" applyFill="1" applyBorder="1" applyAlignment="1" applyProtection="1">
      <alignment wrapText="1"/>
      <protection locked="0"/>
    </xf>
    <xf numFmtId="1" fontId="0" fillId="4" borderId="1" xfId="0" applyNumberFormat="1" applyFont="1" applyFill="1" applyBorder="1" applyProtection="1">
      <protection locked="0"/>
    </xf>
    <xf numFmtId="1" fontId="0" fillId="17" borderId="19" xfId="0" applyNumberFormat="1" applyFont="1" applyFill="1" applyBorder="1" applyProtection="1">
      <protection hidden="1"/>
    </xf>
    <xf numFmtId="0" fontId="0" fillId="2" borderId="0" xfId="0" applyFont="1" applyFill="1"/>
    <xf numFmtId="1" fontId="2" fillId="17" borderId="23" xfId="0" applyNumberFormat="1" applyFont="1" applyFill="1" applyBorder="1" applyProtection="1">
      <protection hidden="1"/>
    </xf>
    <xf numFmtId="165" fontId="2" fillId="16" borderId="18" xfId="0" applyNumberFormat="1" applyFont="1" applyFill="1" applyBorder="1" applyProtection="1">
      <protection hidden="1"/>
    </xf>
    <xf numFmtId="165" fontId="2" fillId="4" borderId="24" xfId="0" applyNumberFormat="1" applyFont="1" applyFill="1" applyBorder="1" applyProtection="1">
      <protection locked="0"/>
    </xf>
    <xf numFmtId="0" fontId="6" fillId="8" borderId="19" xfId="0" applyFont="1" applyFill="1" applyBorder="1" applyAlignment="1">
      <alignment horizontal="left" vertical="top"/>
    </xf>
    <xf numFmtId="0" fontId="6" fillId="8" borderId="1" xfId="0" applyFont="1" applyFill="1" applyBorder="1" applyAlignment="1">
      <alignment horizontal="left" vertical="top"/>
    </xf>
    <xf numFmtId="0" fontId="6" fillId="8" borderId="1" xfId="0" applyFont="1" applyFill="1" applyBorder="1" applyAlignment="1">
      <alignment horizontal="center" vertical="top"/>
    </xf>
    <xf numFmtId="0" fontId="6" fillId="8" borderId="1" xfId="0" applyFont="1" applyFill="1" applyBorder="1" applyAlignment="1">
      <alignment vertical="top" wrapText="1"/>
    </xf>
    <xf numFmtId="0" fontId="4" fillId="8" borderId="1" xfId="0" applyFont="1" applyFill="1" applyBorder="1" applyAlignment="1">
      <alignment vertical="center" wrapText="1"/>
    </xf>
    <xf numFmtId="0" fontId="0" fillId="9" borderId="1" xfId="0" applyFont="1" applyFill="1" applyBorder="1" applyAlignment="1">
      <alignment vertical="top" wrapText="1"/>
    </xf>
    <xf numFmtId="0" fontId="0" fillId="9" borderId="3" xfId="0" applyFont="1" applyFill="1" applyBorder="1" applyAlignment="1">
      <alignment vertical="top" wrapText="1"/>
    </xf>
    <xf numFmtId="0" fontId="5" fillId="10" borderId="3" xfId="0" applyFont="1" applyFill="1" applyBorder="1" applyAlignment="1" applyProtection="1">
      <alignment horizontal="left" vertical="top" wrapText="1"/>
      <protection locked="0"/>
    </xf>
    <xf numFmtId="0" fontId="5" fillId="10" borderId="1" xfId="0" applyFont="1" applyFill="1" applyBorder="1" applyAlignment="1" applyProtection="1">
      <alignment horizontal="center" vertical="top"/>
      <protection locked="0"/>
    </xf>
    <xf numFmtId="164" fontId="5" fillId="10" borderId="2" xfId="0" applyNumberFormat="1" applyFont="1" applyFill="1" applyBorder="1" applyAlignment="1" applyProtection="1">
      <alignment vertical="top" wrapText="1"/>
      <protection hidden="1"/>
    </xf>
    <xf numFmtId="0" fontId="0" fillId="10" borderId="1" xfId="0" applyFont="1" applyFill="1" applyBorder="1" applyAlignment="1">
      <alignment vertical="top" wrapText="1"/>
    </xf>
    <xf numFmtId="0" fontId="0" fillId="10" borderId="3" xfId="0" applyFont="1" applyFill="1" applyBorder="1" applyAlignment="1">
      <alignment vertical="top" wrapText="1"/>
    </xf>
    <xf numFmtId="0" fontId="0" fillId="12" borderId="1" xfId="0" applyFont="1" applyFill="1" applyBorder="1" applyAlignment="1">
      <alignment vertical="top" wrapText="1"/>
    </xf>
    <xf numFmtId="0" fontId="0" fillId="12" borderId="3" xfId="0" applyFont="1" applyFill="1" applyBorder="1" applyAlignment="1">
      <alignment vertical="top" wrapText="1"/>
    </xf>
    <xf numFmtId="164" fontId="5" fillId="12" borderId="3" xfId="0" applyNumberFormat="1" applyFont="1" applyFill="1" applyBorder="1" applyAlignment="1" applyProtection="1">
      <alignment vertical="top" wrapText="1"/>
      <protection hidden="1"/>
    </xf>
    <xf numFmtId="0" fontId="0" fillId="12" borderId="19" xfId="0" applyFont="1" applyFill="1" applyBorder="1" applyAlignment="1">
      <alignment vertical="top" wrapText="1"/>
    </xf>
    <xf numFmtId="0" fontId="0" fillId="13" borderId="3" xfId="0" applyFont="1" applyFill="1" applyBorder="1" applyAlignment="1">
      <alignment vertical="top" wrapText="1"/>
    </xf>
    <xf numFmtId="164" fontId="5" fillId="13" borderId="3" xfId="0" applyNumberFormat="1" applyFont="1" applyFill="1" applyBorder="1" applyAlignment="1" applyProtection="1">
      <alignment vertical="top" wrapText="1"/>
      <protection hidden="1"/>
    </xf>
    <xf numFmtId="0" fontId="5" fillId="13" borderId="1" xfId="0" applyFont="1" applyFill="1" applyBorder="1" applyAlignment="1" applyProtection="1">
      <alignment horizontal="center" vertical="top" wrapText="1"/>
      <protection locked="0"/>
    </xf>
    <xf numFmtId="0" fontId="5" fillId="14" borderId="1" xfId="0" applyFont="1" applyFill="1" applyBorder="1" applyAlignment="1" applyProtection="1">
      <alignment horizontal="center" vertical="top" wrapText="1"/>
      <protection locked="0"/>
    </xf>
    <xf numFmtId="164" fontId="5" fillId="14" borderId="3" xfId="0" applyNumberFormat="1" applyFont="1" applyFill="1" applyBorder="1" applyAlignment="1" applyProtection="1">
      <alignment vertical="top" wrapText="1"/>
      <protection hidden="1"/>
    </xf>
    <xf numFmtId="0" fontId="29" fillId="2" borderId="0" xfId="0" applyFont="1" applyFill="1" applyAlignment="1">
      <alignment horizontal="center" wrapText="1"/>
    </xf>
    <xf numFmtId="0" fontId="28" fillId="2" borderId="29" xfId="2" applyFont="1" applyFill="1" applyBorder="1" applyAlignment="1">
      <alignment horizontal="center" wrapText="1"/>
    </xf>
    <xf numFmtId="3" fontId="10" fillId="6" borderId="9" xfId="4" applyNumberFormat="1" applyFont="1"/>
    <xf numFmtId="0" fontId="40" fillId="2" borderId="0" xfId="0" applyFont="1" applyFill="1"/>
    <xf numFmtId="0" fontId="41" fillId="2" borderId="0" xfId="1" applyFont="1" applyFill="1"/>
    <xf numFmtId="0" fontId="20" fillId="8" borderId="1" xfId="0" applyFont="1" applyFill="1" applyBorder="1" applyAlignment="1">
      <alignment vertical="center" wrapText="1"/>
    </xf>
    <xf numFmtId="0" fontId="0" fillId="3" borderId="26" xfId="0" applyFont="1" applyFill="1" applyBorder="1" applyAlignment="1">
      <alignment wrapText="1"/>
    </xf>
    <xf numFmtId="0" fontId="0" fillId="2" borderId="0" xfId="0" applyFont="1" applyFill="1" applyAlignment="1">
      <alignment horizontal="left"/>
    </xf>
    <xf numFmtId="0" fontId="23" fillId="2" borderId="0" xfId="5" applyFont="1" applyFill="1" applyAlignment="1">
      <alignment horizontal="left" vertical="top"/>
    </xf>
    <xf numFmtId="0" fontId="28" fillId="2" borderId="29" xfId="2" applyFont="1" applyFill="1" applyBorder="1" applyAlignment="1">
      <alignment horizontal="center"/>
    </xf>
    <xf numFmtId="0" fontId="28" fillId="2" borderId="0" xfId="2" applyFont="1" applyFill="1" applyBorder="1" applyAlignment="1">
      <alignment horizontal="center"/>
    </xf>
    <xf numFmtId="0" fontId="28" fillId="2" borderId="0" xfId="0" applyFont="1" applyFill="1" applyAlignment="1">
      <alignment horizontal="center" vertical="center"/>
    </xf>
    <xf numFmtId="0" fontId="9" fillId="2" borderId="0" xfId="3" applyFont="1" applyFill="1" applyBorder="1" applyAlignment="1">
      <alignment horizontal="left" indent="1"/>
    </xf>
    <xf numFmtId="0" fontId="9" fillId="5" borderId="8" xfId="3" applyFont="1" applyAlignment="1">
      <alignment horizontal="center"/>
    </xf>
    <xf numFmtId="0" fontId="0" fillId="2" borderId="0" xfId="0" applyFont="1" applyFill="1" applyAlignment="1">
      <alignment horizontal="center"/>
    </xf>
    <xf numFmtId="0" fontId="10" fillId="6" borderId="9" xfId="4" applyFont="1" applyAlignment="1">
      <alignment horizontal="center"/>
    </xf>
    <xf numFmtId="0" fontId="9" fillId="2" borderId="0" xfId="3" applyFont="1" applyFill="1" applyBorder="1" applyAlignment="1">
      <alignment horizontal="left" wrapText="1" indent="1"/>
    </xf>
    <xf numFmtId="0" fontId="0" fillId="2" borderId="32" xfId="0" applyFont="1" applyFill="1" applyBorder="1" applyAlignment="1">
      <alignment horizontal="center"/>
    </xf>
    <xf numFmtId="0" fontId="0" fillId="2" borderId="0" xfId="0" applyFont="1" applyFill="1" applyAlignment="1">
      <alignment wrapText="1"/>
    </xf>
    <xf numFmtId="0" fontId="4" fillId="2" borderId="0" xfId="0" applyFont="1" applyFill="1"/>
    <xf numFmtId="0" fontId="32" fillId="0" borderId="0" xfId="0" applyFont="1" applyBorder="1"/>
    <xf numFmtId="0" fontId="20" fillId="8" borderId="1" xfId="0" applyFont="1" applyFill="1" applyBorder="1" applyAlignment="1" applyProtection="1">
      <alignment horizontal="left" vertical="center" wrapText="1"/>
      <protection locked="0"/>
    </xf>
    <xf numFmtId="0" fontId="20" fillId="8" borderId="1" xfId="0" applyFont="1" applyFill="1" applyBorder="1" applyAlignment="1" applyProtection="1">
      <alignment horizontal="center" vertical="center" wrapText="1"/>
      <protection locked="0"/>
    </xf>
    <xf numFmtId="0" fontId="15" fillId="2" borderId="0" xfId="0" applyFont="1" applyFill="1" applyBorder="1"/>
    <xf numFmtId="0" fontId="28" fillId="2" borderId="32" xfId="0" applyFont="1" applyFill="1" applyBorder="1" applyAlignment="1" applyProtection="1">
      <alignment horizontal="left" vertical="center"/>
      <protection locked="0"/>
    </xf>
    <xf numFmtId="0" fontId="6" fillId="2" borderId="0" xfId="0" applyFont="1" applyFill="1"/>
    <xf numFmtId="0" fontId="16" fillId="2" borderId="0" xfId="0" applyFont="1" applyFill="1" applyAlignment="1">
      <alignment vertical="center"/>
    </xf>
    <xf numFmtId="0" fontId="18" fillId="2" borderId="0" xfId="0" applyFont="1" applyFill="1" applyAlignment="1">
      <alignment vertical="center"/>
    </xf>
    <xf numFmtId="0" fontId="0" fillId="2" borderId="0" xfId="0" applyFill="1" applyAlignment="1">
      <alignment horizontal="left" vertical="top"/>
    </xf>
    <xf numFmtId="0" fontId="0" fillId="2" borderId="0" xfId="0" applyFill="1" applyAlignment="1">
      <alignment horizontal="center" vertical="top"/>
    </xf>
    <xf numFmtId="0" fontId="0" fillId="2" borderId="0" xfId="0" applyFill="1" applyAlignment="1">
      <alignment vertical="top" wrapText="1"/>
    </xf>
    <xf numFmtId="0" fontId="5" fillId="2" borderId="0" xfId="0" applyFont="1" applyFill="1" applyAlignment="1">
      <alignment vertical="top" wrapText="1"/>
    </xf>
    <xf numFmtId="0" fontId="6" fillId="2" borderId="0" xfId="0" applyFont="1" applyFill="1" applyAlignment="1">
      <alignment vertical="top"/>
    </xf>
    <xf numFmtId="0" fontId="3" fillId="2" borderId="0" xfId="0" applyFont="1" applyFill="1" applyAlignment="1" applyProtection="1">
      <alignment vertical="top" wrapText="1"/>
      <protection locked="0"/>
    </xf>
    <xf numFmtId="0" fontId="4" fillId="2" borderId="0" xfId="0" applyFont="1" applyFill="1" applyAlignment="1">
      <alignment horizontal="center" vertical="top"/>
    </xf>
    <xf numFmtId="0" fontId="6" fillId="2" borderId="0" xfId="0" applyFont="1" applyFill="1" applyAlignment="1">
      <alignment vertical="top" wrapText="1"/>
    </xf>
    <xf numFmtId="0" fontId="3" fillId="2" borderId="0" xfId="0" applyFont="1" applyFill="1" applyAlignment="1" applyProtection="1">
      <alignment horizontal="center" vertical="top"/>
      <protection locked="0"/>
    </xf>
    <xf numFmtId="0" fontId="6" fillId="2" borderId="0" xfId="0" applyFont="1" applyFill="1" applyAlignment="1">
      <alignment horizontal="center" vertical="top"/>
    </xf>
    <xf numFmtId="0" fontId="22" fillId="2" borderId="0" xfId="0" applyFont="1" applyFill="1" applyAlignment="1">
      <alignment horizontal="left" wrapText="1"/>
    </xf>
    <xf numFmtId="0" fontId="29" fillId="2" borderId="0" xfId="0" applyFont="1" applyFill="1" applyAlignment="1">
      <alignment horizontal="center" wrapText="1"/>
    </xf>
    <xf numFmtId="0" fontId="20" fillId="8" borderId="2"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0" fillId="8" borderId="31" xfId="0" applyFont="1" applyFill="1" applyBorder="1" applyAlignment="1">
      <alignment horizontal="center" vertical="center" wrapText="1"/>
    </xf>
    <xf numFmtId="0" fontId="9" fillId="5" borderId="8" xfId="3" applyAlignment="1" applyProtection="1">
      <alignment horizontal="center" vertical="center"/>
      <protection locked="0"/>
    </xf>
    <xf numFmtId="0" fontId="28" fillId="2" borderId="1" xfId="0" applyFont="1" applyFill="1" applyBorder="1" applyProtection="1">
      <protection locked="0"/>
    </xf>
    <xf numFmtId="0" fontId="0" fillId="2" borderId="5" xfId="0" applyFont="1" applyFill="1" applyBorder="1" applyProtection="1">
      <protection locked="0"/>
    </xf>
    <xf numFmtId="0" fontId="0" fillId="2" borderId="2" xfId="0" applyFont="1" applyFill="1" applyBorder="1" applyProtection="1">
      <protection locked="0"/>
    </xf>
    <xf numFmtId="0" fontId="10" fillId="6" borderId="9" xfId="4" applyFont="1" applyProtection="1">
      <protection locked="0"/>
    </xf>
    <xf numFmtId="0" fontId="9" fillId="5" borderId="8" xfId="3" applyProtection="1">
      <protection locked="0"/>
    </xf>
    <xf numFmtId="0" fontId="9" fillId="5" borderId="27" xfId="3" applyBorder="1" applyAlignment="1" applyProtection="1">
      <alignment horizontal="left" indent="1"/>
      <protection locked="0"/>
    </xf>
    <xf numFmtId="0" fontId="9" fillId="5" borderId="8" xfId="3" applyAlignment="1" applyProtection="1">
      <alignment horizontal="left" wrapText="1" indent="1"/>
      <protection locked="0"/>
    </xf>
    <xf numFmtId="0" fontId="9" fillId="5" borderId="8" xfId="3" applyAlignment="1" applyProtection="1">
      <alignment horizontal="left" indent="1"/>
      <protection locked="0"/>
    </xf>
    <xf numFmtId="0" fontId="9" fillId="5" borderId="27" xfId="3" applyBorder="1" applyAlignment="1" applyProtection="1">
      <alignment horizontal="center"/>
      <protection locked="0"/>
    </xf>
    <xf numFmtId="0" fontId="9" fillId="5" borderId="8" xfId="3" applyAlignment="1" applyProtection="1">
      <alignment horizontal="center"/>
      <protection locked="0"/>
    </xf>
    <xf numFmtId="0" fontId="9" fillId="5" borderId="30" xfId="3" applyFont="1" applyBorder="1" applyAlignment="1" applyProtection="1">
      <alignment horizontal="center" vertical="top"/>
      <protection locked="0"/>
    </xf>
    <xf numFmtId="0" fontId="9" fillId="5" borderId="27" xfId="3" applyFont="1" applyBorder="1" applyAlignment="1" applyProtection="1">
      <alignment horizontal="center" vertical="top"/>
      <protection locked="0"/>
    </xf>
    <xf numFmtId="0" fontId="9" fillId="5" borderId="8" xfId="3" applyFont="1" applyProtection="1">
      <protection locked="0"/>
    </xf>
    <xf numFmtId="0" fontId="9" fillId="5" borderId="8" xfId="3" applyFont="1" applyAlignment="1" applyProtection="1">
      <alignment horizontal="left" wrapText="1" indent="1"/>
      <protection locked="0"/>
    </xf>
    <xf numFmtId="0" fontId="0" fillId="2" borderId="0" xfId="0" applyFont="1" applyFill="1" applyAlignment="1" applyProtection="1">
      <alignment horizontal="left" indent="1"/>
      <protection locked="0"/>
    </xf>
    <xf numFmtId="0" fontId="9" fillId="5" borderId="8" xfId="3" applyFont="1" applyAlignment="1" applyProtection="1">
      <alignment horizontal="center"/>
      <protection locked="0"/>
    </xf>
  </cellXfs>
  <cellStyles count="6">
    <cellStyle name="Förklarande text" xfId="5" builtinId="53"/>
    <cellStyle name="Indata" xfId="3" builtinId="20"/>
    <cellStyle name="Normal" xfId="0" builtinId="0"/>
    <cellStyle name="Rubrik" xfId="1" builtinId="15"/>
    <cellStyle name="Rubrik 1" xfId="2" builtinId="16"/>
    <cellStyle name="Utdata" xfId="4" builtinId="21"/>
  </cellStyles>
  <dxfs count="12">
    <dxf>
      <font>
        <strike val="0"/>
        <outline val="0"/>
        <shadow val="0"/>
        <u val="none"/>
        <sz val="11"/>
        <name val="Calibri"/>
        <family val="2"/>
        <scheme val="minor"/>
      </font>
      <fill>
        <patternFill patternType="solid">
          <fgColor indexed="64"/>
          <bgColor theme="0"/>
        </patternFill>
      </fill>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9" tint="0.39997558519241921"/>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sz val="11"/>
        <name val="Calibri"/>
        <family val="2"/>
        <scheme val="minor"/>
      </font>
      <numFmt numFmtId="1" formatCode="0"/>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 formatCode="0"/>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sz val="11"/>
        <name val="Calibri"/>
        <family val="2"/>
        <scheme val="minor"/>
      </font>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0" tint="-0.14999847407452621"/>
        <name val="Calibri"/>
        <family val="2"/>
        <scheme val="minor"/>
      </font>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strike val="0"/>
        <outline val="0"/>
        <shadow val="0"/>
        <u val="none"/>
        <sz val="11"/>
        <name val="Calibri"/>
        <family val="2"/>
        <scheme val="minor"/>
      </font>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rgb="FFE0DDC4"/>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0" hidden="0"/>
    </dxf>
    <dxf>
      <fill>
        <patternFill patternType="solid">
          <fgColor indexed="64"/>
          <bgColor theme="2" tint="-9.9978637043366805E-2"/>
        </patternFill>
      </fill>
      <border diagonalUp="0" diagonalDown="0">
        <left/>
        <right style="thin">
          <color indexed="64"/>
        </right>
        <top style="thin">
          <color indexed="64"/>
        </top>
        <bottom/>
        <vertical/>
        <horizontal/>
      </border>
    </dxf>
    <dxf>
      <border outline="0">
        <left style="thin">
          <color indexed="64"/>
        </left>
        <right style="thin">
          <color indexed="64"/>
        </right>
        <top style="thin">
          <color indexed="64"/>
        </top>
      </border>
    </dxf>
    <dxf>
      <border outline="0">
        <bottom style="thin">
          <color indexed="64"/>
        </bottom>
      </border>
    </dxf>
    <dxf>
      <font>
        <b/>
        <i val="0"/>
        <strike val="0"/>
        <condense val="0"/>
        <extend val="0"/>
        <outline val="0"/>
        <shadow val="0"/>
        <u val="none"/>
        <vertAlign val="baseline"/>
        <sz val="10"/>
        <color theme="1"/>
        <name val="Arial"/>
        <family val="2"/>
        <scheme val="none"/>
      </font>
      <fill>
        <patternFill patternType="solid">
          <fgColor indexed="64"/>
          <bgColor theme="2" tint="-0.249977111117893"/>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E0DDC4"/>
      <color rgb="FF93C015"/>
      <color rgb="FFFFFFCC"/>
      <color rgb="FFFFE0A3"/>
      <color rgb="FF85BCE9"/>
      <color rgb="FFFFFF66"/>
      <color rgb="FFDB8E18"/>
      <color rgb="FFD1ED83"/>
      <color rgb="FF6E4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75748</xdr:rowOff>
    </xdr:from>
    <xdr:to>
      <xdr:col>8</xdr:col>
      <xdr:colOff>25400</xdr:colOff>
      <xdr:row>12</xdr:row>
      <xdr:rowOff>48532</xdr:rowOff>
    </xdr:to>
    <xdr:sp macro="" textlink="">
      <xdr:nvSpPr>
        <xdr:cNvPr id="2" name="textruta 1">
          <a:extLst>
            <a:ext uri="{FF2B5EF4-FFF2-40B4-BE49-F238E27FC236}">
              <a16:creationId xmlns:a16="http://schemas.microsoft.com/office/drawing/2014/main" id="{C0CA1C11-6F2D-4835-8540-D920207DB63F}"/>
            </a:ext>
          </a:extLst>
        </xdr:cNvPr>
        <xdr:cNvSpPr txBox="1"/>
      </xdr:nvSpPr>
      <xdr:spPr>
        <a:xfrm>
          <a:off x="0" y="75748"/>
          <a:ext cx="7350579" cy="1900463"/>
        </a:xfrm>
        <a:prstGeom prst="rect">
          <a:avLst/>
        </a:prstGeom>
        <a:solidFill>
          <a:schemeClr val="lt1"/>
        </a:solidFill>
        <a:ln w="12700"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100" b="1"/>
            <a:t>Version</a:t>
          </a:r>
          <a:r>
            <a:rPr lang="sv-SE" sz="1100" b="1" baseline="0"/>
            <a:t> 3 - uppdaterad 251016</a:t>
          </a:r>
        </a:p>
        <a:p>
          <a:pPr algn="ctr"/>
          <a:endParaRPr lang="sv-SE" sz="1100" b="1"/>
        </a:p>
        <a:p>
          <a:pPr algn="ctr"/>
          <a:r>
            <a:rPr lang="sv-SE" sz="1200" b="1"/>
            <a:t>Välkommen</a:t>
          </a:r>
          <a:r>
            <a:rPr lang="sv-SE" sz="1200" b="1" baseline="0"/>
            <a:t> till ett verktyg för att uppskatta ditt vattenbehov!</a:t>
          </a:r>
        </a:p>
        <a:p>
          <a:pPr algn="ctr"/>
          <a:endParaRPr lang="sv-SE" sz="1200" b="1" baseline="0"/>
        </a:p>
        <a:p>
          <a:r>
            <a:rPr lang="sv-SE" sz="1100" b="0" i="0" baseline="0">
              <a:solidFill>
                <a:sysClr val="windowText" lastClr="000000"/>
              </a:solidFill>
            </a:rPr>
            <a:t>Det här verktyget </a:t>
          </a:r>
          <a:r>
            <a:rPr lang="sv-SE" sz="1100" b="0" i="0">
              <a:solidFill>
                <a:sysClr val="windowText" lastClr="000000"/>
              </a:solidFill>
              <a:effectLst/>
              <a:latin typeface="+mn-lt"/>
              <a:ea typeface="+mn-ea"/>
              <a:cs typeface="+mn-cs"/>
            </a:rPr>
            <a:t>är ett hjälpmedel för att göra en grov uppskattning av vattenbehovet på gården. Resultatet ska inte användas för att till exempel ta beslut om investeringar, vid tillsyn</a:t>
          </a:r>
          <a:r>
            <a:rPr lang="sv-SE" sz="1100" b="0" i="0" baseline="0">
              <a:solidFill>
                <a:sysClr val="windowText" lastClr="000000"/>
              </a:solidFill>
              <a:effectLst/>
              <a:latin typeface="+mn-lt"/>
              <a:ea typeface="+mn-ea"/>
              <a:cs typeface="+mn-cs"/>
            </a:rPr>
            <a:t> eller för att </a:t>
          </a:r>
          <a:r>
            <a:rPr lang="sv-SE" sz="1100" b="0" i="0">
              <a:solidFill>
                <a:sysClr val="windowText" lastClr="000000"/>
              </a:solidFill>
              <a:effectLst/>
              <a:latin typeface="+mn-lt"/>
              <a:ea typeface="+mn-ea"/>
              <a:cs typeface="+mn-cs"/>
            </a:rPr>
            <a:t>avgöra om något undantag är tillämpligt enligt MB kap.</a:t>
          </a:r>
          <a:r>
            <a:rPr lang="sv-SE" sz="1100" b="0" i="0" baseline="0">
              <a:solidFill>
                <a:sysClr val="windowText" lastClr="000000"/>
              </a:solidFill>
              <a:effectLst/>
              <a:latin typeface="+mn-lt"/>
              <a:ea typeface="+mn-ea"/>
              <a:cs typeface="+mn-cs"/>
            </a:rPr>
            <a:t> </a:t>
          </a:r>
          <a:r>
            <a:rPr lang="sv-SE" sz="1100" b="0" i="0">
              <a:solidFill>
                <a:sysClr val="windowText" lastClr="000000"/>
              </a:solidFill>
              <a:effectLst/>
              <a:latin typeface="+mn-lt"/>
              <a:ea typeface="+mn-ea"/>
              <a:cs typeface="+mn-cs"/>
            </a:rPr>
            <a:t>11 Vattenverksamhet.</a:t>
          </a:r>
        </a:p>
        <a:p>
          <a:endParaRPr lang="sv-SE" sz="1100" b="0" i="0">
            <a:solidFill>
              <a:sysClr val="windowText" lastClr="000000"/>
            </a:solidFill>
            <a:effectLst/>
            <a:latin typeface="+mn-lt"/>
            <a:ea typeface="+mn-ea"/>
            <a:cs typeface="+mn-cs"/>
          </a:endParaRPr>
        </a:p>
        <a:p>
          <a:r>
            <a:rPr lang="sv-SE" sz="1100" b="0" i="0">
              <a:solidFill>
                <a:sysClr val="windowText" lastClr="000000"/>
              </a:solidFill>
              <a:effectLst/>
              <a:latin typeface="+mn-lt"/>
              <a:ea typeface="+mn-ea"/>
              <a:cs typeface="+mn-cs"/>
            </a:rPr>
            <a:t>Det finns separata flikar för vattenbehov</a:t>
          </a:r>
          <a:r>
            <a:rPr lang="sv-SE" sz="1100" b="0" i="0" baseline="0">
              <a:solidFill>
                <a:sysClr val="windowText" lastClr="000000"/>
              </a:solidFill>
              <a:effectLst/>
              <a:latin typeface="+mn-lt"/>
              <a:ea typeface="+mn-ea"/>
              <a:cs typeface="+mn-cs"/>
            </a:rPr>
            <a:t> till djurhållning, bevattning och övrig vattenanvändning. Till </a:t>
          </a:r>
          <a:r>
            <a:rPr lang="sv-SE" sz="1100" b="0" i="0">
              <a:solidFill>
                <a:sysClr val="windowText" lastClr="000000"/>
              </a:solidFill>
              <a:effectLst/>
              <a:latin typeface="+mn-lt"/>
              <a:ea typeface="+mn-ea"/>
              <a:cs typeface="+mn-cs"/>
            </a:rPr>
            <a:t>varje flik</a:t>
          </a:r>
          <a:r>
            <a:rPr lang="sv-SE" sz="1100" b="0" i="0" baseline="0">
              <a:solidFill>
                <a:sysClr val="windowText" lastClr="000000"/>
              </a:solidFill>
              <a:effectLst/>
              <a:latin typeface="+mn-lt"/>
              <a:ea typeface="+mn-ea"/>
              <a:cs typeface="+mn-cs"/>
            </a:rPr>
            <a:t> finns en </a:t>
          </a:r>
          <a:r>
            <a:rPr lang="sv-SE" sz="1100" b="0" i="0">
              <a:solidFill>
                <a:sysClr val="windowText" lastClr="000000"/>
              </a:solidFill>
              <a:effectLst/>
              <a:latin typeface="+mn-lt"/>
              <a:ea typeface="+mn-ea"/>
              <a:cs typeface="+mn-cs"/>
            </a:rPr>
            <a:t>tillhörande</a:t>
          </a:r>
          <a:r>
            <a:rPr lang="sv-SE" sz="1100" b="0" i="0" baseline="0">
              <a:solidFill>
                <a:sysClr val="windowText" lastClr="000000"/>
              </a:solidFill>
              <a:effectLst/>
              <a:latin typeface="+mn-lt"/>
              <a:ea typeface="+mn-ea"/>
              <a:cs typeface="+mn-cs"/>
            </a:rPr>
            <a:t> "siffror för"- flik där du kan läsa mer om hur siffrorna i uppskattning är framtagna.</a:t>
          </a:r>
          <a:endParaRPr lang="sv-SE" sz="1100" b="0" baseline="0">
            <a:solidFill>
              <a:sysClr val="windowText" lastClr="000000"/>
            </a:solidFill>
          </a:endParaRPr>
        </a:p>
      </xdr:txBody>
    </xdr:sp>
    <xdr:clientData/>
  </xdr:twoCellAnchor>
  <xdr:twoCellAnchor>
    <xdr:from>
      <xdr:col>4</xdr:col>
      <xdr:colOff>113392</xdr:colOff>
      <xdr:row>19</xdr:row>
      <xdr:rowOff>8165</xdr:rowOff>
    </xdr:from>
    <xdr:to>
      <xdr:col>7</xdr:col>
      <xdr:colOff>654502</xdr:colOff>
      <xdr:row>32</xdr:row>
      <xdr:rowOff>15119</xdr:rowOff>
    </xdr:to>
    <xdr:sp macro="" textlink="">
      <xdr:nvSpPr>
        <xdr:cNvPr id="3" name="textruta 2">
          <a:extLst>
            <a:ext uri="{FF2B5EF4-FFF2-40B4-BE49-F238E27FC236}">
              <a16:creationId xmlns:a16="http://schemas.microsoft.com/office/drawing/2014/main" id="{52E282BB-6A16-467D-B200-DD5A43BB54C8}"/>
            </a:ext>
          </a:extLst>
        </xdr:cNvPr>
        <xdr:cNvSpPr txBox="1"/>
      </xdr:nvSpPr>
      <xdr:spPr>
        <a:xfrm>
          <a:off x="4800297" y="3243641"/>
          <a:ext cx="3481765" cy="2289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solidFill>
                <a:sysClr val="windowText" lastClr="000000"/>
              </a:solidFill>
              <a:effectLst/>
              <a:latin typeface="+mn-lt"/>
              <a:ea typeface="+mn-ea"/>
              <a:cs typeface="+mn-cs"/>
            </a:rPr>
            <a:t>I verktyget tas ingen hänsyn till när vattenanvändningen sker</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men</a:t>
          </a:r>
          <a:r>
            <a:rPr lang="sv-SE" sz="1100" baseline="0">
              <a:solidFill>
                <a:sysClr val="windowText" lastClr="000000"/>
              </a:solidFill>
              <a:effectLst/>
              <a:latin typeface="+mn-lt"/>
              <a:ea typeface="+mn-ea"/>
              <a:cs typeface="+mn-cs"/>
            </a:rPr>
            <a:t> v</a:t>
          </a:r>
          <a:r>
            <a:rPr lang="sv-SE" sz="1100">
              <a:solidFill>
                <a:sysClr val="windowText" lastClr="000000"/>
              </a:solidFill>
              <a:effectLst/>
              <a:latin typeface="+mn-lt"/>
              <a:ea typeface="+mn-ea"/>
              <a:cs typeface="+mn-cs"/>
            </a:rPr>
            <a:t>attenbehovet kan variera mycket över tid</a:t>
          </a:r>
          <a:r>
            <a:rPr lang="sv-SE" sz="1100" baseline="0">
              <a:solidFill>
                <a:sysClr val="windowText" lastClr="000000"/>
              </a:solidFill>
              <a:effectLst/>
              <a:latin typeface="+mn-lt"/>
              <a:ea typeface="+mn-ea"/>
              <a:cs typeface="+mn-cs"/>
            </a:rPr>
            <a:t> både på dygn- och årsbasis. </a:t>
          </a:r>
          <a:r>
            <a:rPr lang="sv-SE" sz="1100">
              <a:solidFill>
                <a:sysClr val="windowText" lastClr="000000"/>
              </a:solidFill>
              <a:effectLst/>
              <a:latin typeface="+mn-lt"/>
              <a:ea typeface="+mn-ea"/>
              <a:cs typeface="+mn-cs"/>
            </a:rPr>
            <a:t>Så när</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du planerar och resonerar</a:t>
          </a:r>
          <a:r>
            <a:rPr lang="sv-SE" sz="1100" baseline="0">
              <a:solidFill>
                <a:sysClr val="windowText" lastClr="000000"/>
              </a:solidFill>
              <a:effectLst/>
              <a:latin typeface="+mn-lt"/>
              <a:ea typeface="+mn-ea"/>
              <a:cs typeface="+mn-cs"/>
            </a:rPr>
            <a:t> kring </a:t>
          </a:r>
          <a:r>
            <a:rPr lang="sv-SE" sz="1100">
              <a:solidFill>
                <a:sysClr val="windowText" lastClr="000000"/>
              </a:solidFill>
              <a:effectLst/>
              <a:latin typeface="+mn-lt"/>
              <a:ea typeface="+mn-ea"/>
              <a:cs typeface="+mn-cs"/>
            </a:rPr>
            <a:t>din vattenförsörjning är det viktigt att tänka på att det ska finnas tillräckligt med vatten för de tillfällen då vattenbehovet är som högst. </a:t>
          </a:r>
          <a:endParaRPr lang="sv-SE">
            <a:solidFill>
              <a:sysClr val="windowText" lastClr="000000"/>
            </a:solidFill>
            <a:effectLst/>
          </a:endParaRPr>
        </a:p>
        <a:p>
          <a:endParaRPr lang="sv-SE" sz="1100" b="0" i="0" strike="sngStrike" baseline="0">
            <a:solidFill>
              <a:sysClr val="windowText" lastClr="000000"/>
            </a:solidFill>
            <a:effectLst/>
            <a:latin typeface="+mn-lt"/>
            <a:ea typeface="+mn-ea"/>
            <a:cs typeface="+mn-cs"/>
          </a:endParaRPr>
        </a:p>
      </xdr:txBody>
    </xdr:sp>
    <xdr:clientData/>
  </xdr:twoCellAnchor>
  <xdr:twoCellAnchor>
    <xdr:from>
      <xdr:col>4</xdr:col>
      <xdr:colOff>111713</xdr:colOff>
      <xdr:row>33</xdr:row>
      <xdr:rowOff>5878</xdr:rowOff>
    </xdr:from>
    <xdr:to>
      <xdr:col>8</xdr:col>
      <xdr:colOff>5880</xdr:colOff>
      <xdr:row>36</xdr:row>
      <xdr:rowOff>107023</xdr:rowOff>
    </xdr:to>
    <xdr:sp macro="" textlink="">
      <xdr:nvSpPr>
        <xdr:cNvPr id="4" name="textruta 3">
          <a:extLst>
            <a:ext uri="{FF2B5EF4-FFF2-40B4-BE49-F238E27FC236}">
              <a16:creationId xmlns:a16="http://schemas.microsoft.com/office/drawing/2014/main" id="{32F767EF-9656-458F-B5F4-8DD13398351F}"/>
            </a:ext>
          </a:extLst>
        </xdr:cNvPr>
        <xdr:cNvSpPr txBox="1"/>
      </xdr:nvSpPr>
      <xdr:spPr>
        <a:xfrm>
          <a:off x="4785028" y="5563912"/>
          <a:ext cx="2869391" cy="7932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Här kan du ange</a:t>
          </a:r>
          <a:r>
            <a:rPr lang="sv-SE" sz="1100" baseline="0"/>
            <a:t> om du använder kommunalt vatten på gården. Det ändrar inte beräkningarna men är ett underlag för diskussioner om vattenförsörjningen.</a:t>
          </a:r>
          <a:endParaRPr lang="sv-SE" sz="1100"/>
        </a:p>
      </xdr:txBody>
    </xdr:sp>
    <xdr:clientData/>
  </xdr:twoCellAnchor>
  <xdr:twoCellAnchor editAs="oneCell">
    <xdr:from>
      <xdr:col>8</xdr:col>
      <xdr:colOff>131885</xdr:colOff>
      <xdr:row>0</xdr:row>
      <xdr:rowOff>73269</xdr:rowOff>
    </xdr:from>
    <xdr:to>
      <xdr:col>10</xdr:col>
      <xdr:colOff>439616</xdr:colOff>
      <xdr:row>7</xdr:row>
      <xdr:rowOff>103217</xdr:rowOff>
    </xdr:to>
    <xdr:pic>
      <xdr:nvPicPr>
        <xdr:cNvPr id="6" name="Bildobjekt 5">
          <a:extLst>
            <a:ext uri="{FF2B5EF4-FFF2-40B4-BE49-F238E27FC236}">
              <a16:creationId xmlns:a16="http://schemas.microsoft.com/office/drawing/2014/main" id="{630BDE80-4EC3-4609-BC07-60DFDC278D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36827" y="73269"/>
          <a:ext cx="1245577" cy="1187602"/>
        </a:xfrm>
        <a:prstGeom prst="rect">
          <a:avLst/>
        </a:prstGeom>
      </xdr:spPr>
    </xdr:pic>
    <xdr:clientData/>
  </xdr:twoCellAnchor>
  <xdr:twoCellAnchor editAs="oneCell">
    <xdr:from>
      <xdr:col>8</xdr:col>
      <xdr:colOff>139212</xdr:colOff>
      <xdr:row>8</xdr:row>
      <xdr:rowOff>43962</xdr:rowOff>
    </xdr:from>
    <xdr:to>
      <xdr:col>10</xdr:col>
      <xdr:colOff>450465</xdr:colOff>
      <xdr:row>12</xdr:row>
      <xdr:rowOff>58616</xdr:rowOff>
    </xdr:to>
    <xdr:pic>
      <xdr:nvPicPr>
        <xdr:cNvPr id="8" name="Bildobjekt 7">
          <a:extLst>
            <a:ext uri="{FF2B5EF4-FFF2-40B4-BE49-F238E27FC236}">
              <a16:creationId xmlns:a16="http://schemas.microsoft.com/office/drawing/2014/main" id="{3C08844B-96BE-4E4A-A613-32162C7548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44154" y="1362808"/>
          <a:ext cx="1249099" cy="6594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242852</xdr:colOff>
      <xdr:row>1</xdr:row>
      <xdr:rowOff>166840</xdr:rowOff>
    </xdr:from>
    <xdr:to>
      <xdr:col>12</xdr:col>
      <xdr:colOff>297476</xdr:colOff>
      <xdr:row>8</xdr:row>
      <xdr:rowOff>167977</xdr:rowOff>
    </xdr:to>
    <mc:AlternateContent xmlns:mc="http://schemas.openxmlformats.org/markup-compatibility/2006">
      <mc:Choice xmlns:sle15="http://schemas.microsoft.com/office/drawing/2012/slicer" Requires="sle15">
        <xdr:graphicFrame macro="">
          <xdr:nvGraphicFramePr>
            <xdr:cNvPr id="2" name="Produktions-inriktning">
              <a:extLst>
                <a:ext uri="{FF2B5EF4-FFF2-40B4-BE49-F238E27FC236}">
                  <a16:creationId xmlns:a16="http://schemas.microsoft.com/office/drawing/2014/main" id="{A88AC65F-B684-4C5A-B12F-88E650AF1510}"/>
                </a:ext>
              </a:extLst>
            </xdr:cNvPr>
            <xdr:cNvGraphicFramePr/>
          </xdr:nvGraphicFramePr>
          <xdr:xfrm>
            <a:off x="0" y="0"/>
            <a:ext cx="0" cy="0"/>
          </xdr:xfrm>
          <a:graphic>
            <a:graphicData uri="http://schemas.microsoft.com/office/drawing/2010/slicer">
              <sle:slicer xmlns:sle="http://schemas.microsoft.com/office/drawing/2010/slicer" name="Produktions-inriktning"/>
            </a:graphicData>
          </a:graphic>
        </xdr:graphicFrame>
      </mc:Choice>
      <mc:Fallback>
        <xdr:sp macro="" textlink="">
          <xdr:nvSpPr>
            <xdr:cNvPr id="0" name=""/>
            <xdr:cNvSpPr>
              <a:spLocks noTextEdit="1"/>
            </xdr:cNvSpPr>
          </xdr:nvSpPr>
          <xdr:spPr>
            <a:xfrm>
              <a:off x="8200836" y="494582"/>
              <a:ext cx="1826479" cy="1916379"/>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fLocksWithSheet="0"/>
  </xdr:twoCellAnchor>
  <xdr:twoCellAnchor editAs="absolute">
    <xdr:from>
      <xdr:col>12</xdr:col>
      <xdr:colOff>476598</xdr:colOff>
      <xdr:row>6</xdr:row>
      <xdr:rowOff>59217</xdr:rowOff>
    </xdr:from>
    <xdr:to>
      <xdr:col>19</xdr:col>
      <xdr:colOff>598768</xdr:colOff>
      <xdr:row>8</xdr:row>
      <xdr:rowOff>139402</xdr:rowOff>
    </xdr:to>
    <xdr:sp macro="" textlink="">
      <xdr:nvSpPr>
        <xdr:cNvPr id="3" name="textruta 2">
          <a:extLst>
            <a:ext uri="{FF2B5EF4-FFF2-40B4-BE49-F238E27FC236}">
              <a16:creationId xmlns:a16="http://schemas.microsoft.com/office/drawing/2014/main" id="{CCC1F57C-CCC4-4EFA-99B0-1A8DCCA4A282}"/>
            </a:ext>
          </a:extLst>
        </xdr:cNvPr>
        <xdr:cNvSpPr txBox="1"/>
      </xdr:nvSpPr>
      <xdr:spPr>
        <a:xfrm>
          <a:off x="10635411" y="1458058"/>
          <a:ext cx="4429126" cy="8141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Obs! </a:t>
          </a:r>
          <a:r>
            <a:rPr lang="sv-SE" sz="1100"/>
            <a:t>att beräkningen bygger på</a:t>
          </a:r>
          <a:r>
            <a:rPr lang="sv-SE" sz="1100" baseline="0"/>
            <a:t> schablonvärden. </a:t>
          </a:r>
          <a:r>
            <a:rPr lang="sv-SE" sz="1100"/>
            <a:t>Under fliken "siffror</a:t>
          </a:r>
          <a:r>
            <a:rPr lang="sv-SE" sz="1100" baseline="0"/>
            <a:t> för djurhållning" finns information om vilka förutsättningar siffrorna bygger på. Om du bedömer att siffrorna blir missvisande i det enskilda fallet kan du istället välja att ange ett eget värde. </a:t>
          </a:r>
        </a:p>
        <a:p>
          <a:endParaRPr lang="sv-SE" sz="1100" baseline="0"/>
        </a:p>
        <a:p>
          <a:endParaRPr lang="sv-SE" sz="1100" baseline="0"/>
        </a:p>
        <a:p>
          <a:endParaRPr lang="sv-SE" sz="1100" baseline="0"/>
        </a:p>
        <a:p>
          <a:endParaRPr lang="sv-SE" sz="1100"/>
        </a:p>
      </xdr:txBody>
    </xdr:sp>
    <xdr:clientData/>
  </xdr:twoCellAnchor>
  <xdr:twoCellAnchor editAs="absolute">
    <xdr:from>
      <xdr:col>12</xdr:col>
      <xdr:colOff>479773</xdr:colOff>
      <xdr:row>1</xdr:row>
      <xdr:rowOff>176365</xdr:rowOff>
    </xdr:from>
    <xdr:to>
      <xdr:col>20</xdr:col>
      <xdr:colOff>164587</xdr:colOff>
      <xdr:row>5</xdr:row>
      <xdr:rowOff>92947</xdr:rowOff>
    </xdr:to>
    <xdr:sp macro="" textlink="">
      <xdr:nvSpPr>
        <xdr:cNvPr id="4" name="textruta 3">
          <a:extLst>
            <a:ext uri="{FF2B5EF4-FFF2-40B4-BE49-F238E27FC236}">
              <a16:creationId xmlns:a16="http://schemas.microsoft.com/office/drawing/2014/main" id="{084DA107-A57F-4872-BF28-85CA5D6D46EB}"/>
            </a:ext>
          </a:extLst>
        </xdr:cNvPr>
        <xdr:cNvSpPr txBox="1"/>
      </xdr:nvSpPr>
      <xdr:spPr>
        <a:xfrm>
          <a:off x="10178886" y="504107"/>
          <a:ext cx="4405630" cy="879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Produktionsinriktning</a:t>
          </a:r>
        </a:p>
        <a:p>
          <a:r>
            <a:rPr lang="sv-SE" sz="1100"/>
            <a:t>Genom att välja produktionsinriktning får du upp de poster som är aktuella för denna produktionsinriktning. Du kan välja flera </a:t>
          </a:r>
          <a:r>
            <a:rPr lang="sv-SE" sz="1100">
              <a:solidFill>
                <a:schemeClr val="dk1"/>
              </a:solidFill>
              <a:effectLst/>
              <a:latin typeface="+mn-lt"/>
              <a:ea typeface="+mn-ea"/>
              <a:cs typeface="+mn-cs"/>
            </a:rPr>
            <a:t>produktionsinriktningar </a:t>
          </a:r>
          <a:r>
            <a:rPr lang="sv-SE" sz="1100"/>
            <a:t> samtidigt</a:t>
          </a:r>
          <a:r>
            <a:rPr lang="sv-SE" sz="1100" baseline="0"/>
            <a:t> genom att </a:t>
          </a:r>
          <a:r>
            <a:rPr lang="sv-SE" sz="1100"/>
            <a:t>trycka på knappen        </a:t>
          </a:r>
        </a:p>
      </xdr:txBody>
    </xdr:sp>
    <xdr:clientData/>
  </xdr:twoCellAnchor>
  <xdr:twoCellAnchor editAs="absolute">
    <xdr:from>
      <xdr:col>9</xdr:col>
      <xdr:colOff>220235</xdr:colOff>
      <xdr:row>8</xdr:row>
      <xdr:rowOff>244583</xdr:rowOff>
    </xdr:from>
    <xdr:to>
      <xdr:col>19</xdr:col>
      <xdr:colOff>598768</xdr:colOff>
      <xdr:row>16</xdr:row>
      <xdr:rowOff>169606</xdr:rowOff>
    </xdr:to>
    <xdr:sp macro="" textlink="">
      <xdr:nvSpPr>
        <xdr:cNvPr id="6" name="textruta 5">
          <a:extLst>
            <a:ext uri="{FF2B5EF4-FFF2-40B4-BE49-F238E27FC236}">
              <a16:creationId xmlns:a16="http://schemas.microsoft.com/office/drawing/2014/main" id="{1FCBAEA8-1082-4387-8181-AEC2384F34BB}"/>
            </a:ext>
          </a:extLst>
        </xdr:cNvPr>
        <xdr:cNvSpPr txBox="1"/>
      </xdr:nvSpPr>
      <xdr:spPr>
        <a:xfrm>
          <a:off x="8178219" y="2487567"/>
          <a:ext cx="6247162" cy="2111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Om verktyget</a:t>
          </a:r>
        </a:p>
        <a:p>
          <a:r>
            <a:rPr lang="sv-SE" sz="1100"/>
            <a:t>Beräkningen utgår i de flesta fall från antal djurplatser. Vid tvätt av stallar är utgångspunkten i de flesta fall att stallet tvättas noggrant en gång per år.</a:t>
          </a:r>
          <a:r>
            <a:rPr lang="sv-SE" sz="1100" baseline="0"/>
            <a:t> Vid omgångsvis uppfödning anges antalet tvättar per år i kolumn 2. För slaktkyckling bygger beräkningen på en vattenförbrukning per m</a:t>
          </a:r>
          <a:r>
            <a:rPr lang="sv-SE" sz="1100" baseline="30000"/>
            <a:t>3</a:t>
          </a:r>
          <a:r>
            <a:rPr lang="sv-SE" sz="1100" baseline="0"/>
            <a:t> byggnadsyta, vilket anges i kolumn 3. </a:t>
          </a:r>
        </a:p>
        <a:p>
          <a:endParaRPr lang="sv-SE" sz="1100" baseline="0"/>
        </a:p>
        <a:p>
          <a:r>
            <a:rPr lang="sv-SE" sz="1100" baseline="0"/>
            <a:t>Svaret anges i m</a:t>
          </a:r>
          <a:r>
            <a:rPr lang="sv-SE" sz="1100" baseline="30000"/>
            <a:t>3</a:t>
          </a:r>
          <a:r>
            <a:rPr lang="sv-SE" sz="1100" baseline="0"/>
            <a:t> per år (blåa siffror), m</a:t>
          </a:r>
          <a:r>
            <a:rPr lang="sv-SE" sz="1100" baseline="30000"/>
            <a:t>3</a:t>
          </a:r>
          <a:r>
            <a:rPr lang="sv-SE" sz="1100" baseline="0"/>
            <a:t> per dag (gröna siffror) och m</a:t>
          </a:r>
          <a:r>
            <a:rPr lang="sv-SE" sz="1100" baseline="30000"/>
            <a:t>3</a:t>
          </a:r>
          <a:r>
            <a:rPr lang="sv-SE" sz="1100" baseline="0"/>
            <a:t> per tvätt (orange siffror). Blåa siffror anger total vattenförbrukning. I de gröna siffrorna ingår bara vattenförbrukning vid normal drift. Här ingår till exempel disk- och spolvatten vid mjölkproduktion, men inte tvättvatten för rengöring mellan omgångar. De orange siffrorna visar på den extra vattenåtgången som uppstår vid tvättillfällen. I vissa fall kan det vara aktuellt att ta detta vatten från en annan källa än den som normalt används. </a:t>
          </a:r>
          <a:endParaRPr lang="sv-SE" sz="1100"/>
        </a:p>
      </xdr:txBody>
    </xdr:sp>
    <xdr:clientData/>
  </xdr:twoCellAnchor>
  <xdr:twoCellAnchor editAs="absolute">
    <xdr:from>
      <xdr:col>9</xdr:col>
      <xdr:colOff>209993</xdr:colOff>
      <xdr:row>17</xdr:row>
      <xdr:rowOff>69314</xdr:rowOff>
    </xdr:from>
    <xdr:to>
      <xdr:col>19</xdr:col>
      <xdr:colOff>539314</xdr:colOff>
      <xdr:row>27</xdr:row>
      <xdr:rowOff>20484</xdr:rowOff>
    </xdr:to>
    <xdr:sp macro="" textlink="">
      <xdr:nvSpPr>
        <xdr:cNvPr id="7" name="textruta 6">
          <a:extLst>
            <a:ext uri="{FF2B5EF4-FFF2-40B4-BE49-F238E27FC236}">
              <a16:creationId xmlns:a16="http://schemas.microsoft.com/office/drawing/2014/main" id="{45A33C17-94EB-488F-AB78-D00DFFF0472C}"/>
            </a:ext>
          </a:extLst>
        </xdr:cNvPr>
        <xdr:cNvSpPr txBox="1"/>
      </xdr:nvSpPr>
      <xdr:spPr>
        <a:xfrm>
          <a:off x="8167977" y="4801088"/>
          <a:ext cx="6197950" cy="20814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Egna värden</a:t>
          </a:r>
        </a:p>
        <a:p>
          <a:r>
            <a:rPr lang="sv-SE" sz="1100"/>
            <a:t>Du</a:t>
          </a:r>
          <a:r>
            <a:rPr lang="sv-SE" sz="1100" baseline="0"/>
            <a:t> som mäter din vattenförbrukning i stallet kan ange detta värde på raden för djurslaget. Om du till exempel har mjölkproduktion kan du ange värdet i raden för dricksvatten mjölkkor. </a:t>
          </a:r>
        </a:p>
        <a:p>
          <a:endParaRPr lang="sv-SE" sz="1100" baseline="0"/>
        </a:p>
        <a:p>
          <a:r>
            <a:rPr lang="sv-SE" sz="1100" baseline="0"/>
            <a:t>Schablonvärdena för dricksvatten till grisar bygger på torrutfodring utan användning av biprodukter från livsmedelsindustrin. Vid blötutfodring och vid användning av biprodukter används lämpligen ett eget värde. </a:t>
          </a:r>
        </a:p>
        <a:p>
          <a:endParaRPr lang="sv-SE" sz="1100" baseline="0"/>
        </a:p>
        <a:p>
          <a:r>
            <a:rPr lang="sv-SE" sz="1100" baseline="0"/>
            <a:t>För vattenförbrukning till disk, spolning och i gårdsmejeri vid får- och getmjölksproduktion finns inga sc</a:t>
          </a:r>
          <a:r>
            <a:rPr lang="sv-SE" sz="1100" baseline="0">
              <a:solidFill>
                <a:sysClr val="windowText" lastClr="000000"/>
              </a:solidFill>
            </a:rPr>
            <a:t>h</a:t>
          </a:r>
          <a:r>
            <a:rPr lang="sv-SE" sz="1100" baseline="0"/>
            <a:t>ablonsiffror. Däremot kan ett eget värde anges. Detsamma gäller vatten vid hästhållning för att spola av hästar, och för vatten till tvättmaskinen vid tvätt av hästtäcken och liknande. </a:t>
          </a:r>
          <a:endParaRPr lang="sv-SE" sz="1100"/>
        </a:p>
      </xdr:txBody>
    </xdr:sp>
    <xdr:clientData/>
  </xdr:twoCellAnchor>
  <xdr:twoCellAnchor editAs="oneCell">
    <xdr:from>
      <xdr:col>19</xdr:col>
      <xdr:colOff>120077</xdr:colOff>
      <xdr:row>4</xdr:row>
      <xdr:rowOff>10242</xdr:rowOff>
    </xdr:from>
    <xdr:to>
      <xdr:col>19</xdr:col>
      <xdr:colOff>386744</xdr:colOff>
      <xdr:row>5</xdr:row>
      <xdr:rowOff>72788</xdr:rowOff>
    </xdr:to>
    <xdr:pic>
      <xdr:nvPicPr>
        <xdr:cNvPr id="9" name="Bildobjekt 8">
          <a:extLst>
            <a:ext uri="{FF2B5EF4-FFF2-40B4-BE49-F238E27FC236}">
              <a16:creationId xmlns:a16="http://schemas.microsoft.com/office/drawing/2014/main" id="{E2A0E5B7-D214-46B9-9527-668F21F978B5}"/>
            </a:ext>
          </a:extLst>
        </xdr:cNvPr>
        <xdr:cNvPicPr>
          <a:picLocks noChangeAspect="1"/>
        </xdr:cNvPicPr>
      </xdr:nvPicPr>
      <xdr:blipFill>
        <a:blip xmlns:r="http://schemas.openxmlformats.org/officeDocument/2006/relationships" r:embed="rId1"/>
        <a:stretch>
          <a:fillRect/>
        </a:stretch>
      </xdr:blipFill>
      <xdr:spPr>
        <a:xfrm>
          <a:off x="14049109" y="1106129"/>
          <a:ext cx="266667" cy="2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571500</xdr:colOff>
      <xdr:row>2</xdr:row>
      <xdr:rowOff>152400</xdr:rowOff>
    </xdr:from>
    <xdr:to>
      <xdr:col>17</xdr:col>
      <xdr:colOff>333772</xdr:colOff>
      <xdr:row>33</xdr:row>
      <xdr:rowOff>38100</xdr:rowOff>
    </xdr:to>
    <xdr:sp macro="" textlink="">
      <xdr:nvSpPr>
        <xdr:cNvPr id="2" name="textruta 1">
          <a:extLst>
            <a:ext uri="{FF2B5EF4-FFF2-40B4-BE49-F238E27FC236}">
              <a16:creationId xmlns:a16="http://schemas.microsoft.com/office/drawing/2014/main" id="{6BBD9C73-47C3-4DD8-A5EC-BAE5AA73F812}"/>
            </a:ext>
          </a:extLst>
        </xdr:cNvPr>
        <xdr:cNvSpPr txBox="1"/>
      </xdr:nvSpPr>
      <xdr:spPr>
        <a:xfrm>
          <a:off x="10020300" y="647700"/>
          <a:ext cx="5677297" cy="5591175"/>
        </a:xfrm>
        <a:prstGeom prst="rect">
          <a:avLst/>
        </a:prstGeom>
        <a:no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ysClr val="windowText" lastClr="000000"/>
              </a:solidFill>
              <a:effectLst/>
              <a:latin typeface="+mn-lt"/>
              <a:ea typeface="+mn-ea"/>
              <a:cs typeface="+mn-cs"/>
            </a:rPr>
            <a:t>Vad grundar sig siffrorna på?</a:t>
          </a:r>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Sifforna som används i verktyget kommer från två olika rapporter </a:t>
          </a:r>
          <a:r>
            <a:rPr lang="sv-SE" sz="1100" i="1">
              <a:solidFill>
                <a:sysClr val="windowText" lastClr="000000"/>
              </a:solidFill>
              <a:effectLst/>
              <a:latin typeface="+mn-lt"/>
              <a:ea typeface="+mn-ea"/>
              <a:cs typeface="+mn-cs"/>
            </a:rPr>
            <a:t>Bevattningen inom lantbruket 1976 (</a:t>
          </a:r>
          <a:r>
            <a:rPr lang="sv-SE" sz="1100">
              <a:solidFill>
                <a:sysClr val="windowText" lastClr="000000"/>
              </a:solidFill>
              <a:effectLst/>
              <a:latin typeface="+mn-lt"/>
              <a:ea typeface="+mn-ea"/>
              <a:cs typeface="+mn-cs"/>
            </a:rPr>
            <a:t>Johansson &amp; Klingspor, P. 1977) och </a:t>
          </a:r>
          <a:r>
            <a:rPr lang="sv-SE">
              <a:solidFill>
                <a:sysClr val="windowText" lastClr="000000"/>
              </a:solidFill>
            </a:rPr>
            <a:t>Beräknat bevattningsbehov för svenskt jordbruk under två 30-års perioder; 1989-2018 och 2021-2050 </a:t>
          </a:r>
          <a:r>
            <a:rPr lang="sv-SE" sz="1100" b="0" i="0" baseline="0">
              <a:solidFill>
                <a:sysClr val="windowText" lastClr="000000"/>
              </a:solidFill>
              <a:effectLst/>
              <a:latin typeface="+mn-lt"/>
              <a:ea typeface="+mn-ea"/>
              <a:cs typeface="+mn-cs"/>
            </a:rPr>
            <a:t>(Grusson, Y. Wesström, I &amp; Joel, A. 2020). </a:t>
          </a:r>
          <a:r>
            <a:rPr lang="sv-SE" sz="1100">
              <a:solidFill>
                <a:sysClr val="windowText" lastClr="000000"/>
              </a:solidFill>
              <a:effectLst/>
              <a:latin typeface="+mn-lt"/>
              <a:ea typeface="+mn-ea"/>
              <a:cs typeface="+mn-cs"/>
            </a:rPr>
            <a:t>Läs mer om siffrorna</a:t>
          </a:r>
          <a:r>
            <a:rPr lang="sv-SE" sz="1100" baseline="0">
              <a:solidFill>
                <a:sysClr val="windowText" lastClr="000000"/>
              </a:solidFill>
              <a:effectLst/>
              <a:latin typeface="+mn-lt"/>
              <a:ea typeface="+mn-ea"/>
              <a:cs typeface="+mn-cs"/>
            </a:rPr>
            <a:t> under flikarna "siffror för bevattning (1976)" och "siffror för bevattning (2020)"</a:t>
          </a:r>
          <a:endParaRPr lang="sv-SE" sz="1100">
            <a:solidFill>
              <a:sysClr val="windowText" lastClr="000000"/>
            </a:solidFill>
            <a:effectLst/>
            <a:latin typeface="+mn-lt"/>
            <a:ea typeface="+mn-ea"/>
            <a:cs typeface="+mn-cs"/>
          </a:endParaRPr>
        </a:p>
        <a:p>
          <a:endParaRPr lang="sv-SE" sz="1100">
            <a:solidFill>
              <a:sysClr val="windowText" lastClr="000000"/>
            </a:solidFill>
            <a:effectLst/>
            <a:latin typeface="+mn-lt"/>
            <a:ea typeface="+mn-ea"/>
            <a:cs typeface="+mn-cs"/>
          </a:endParaRPr>
        </a:p>
        <a:p>
          <a:r>
            <a:rPr lang="sv-SE" sz="1100" b="1">
              <a:solidFill>
                <a:sysClr val="windowText" lastClr="000000"/>
              </a:solidFill>
              <a:effectLst/>
              <a:latin typeface="+mn-lt"/>
              <a:ea typeface="+mn-ea"/>
              <a:cs typeface="+mn-cs"/>
            </a:rPr>
            <a:t>Vad skiljer sig åt mellan beräkningarna?</a:t>
          </a:r>
          <a:endParaRPr lang="sv-SE" sz="1100" b="0">
            <a:solidFill>
              <a:sysClr val="windowText" lastClr="000000"/>
            </a:solidFill>
            <a:effectLst/>
            <a:latin typeface="+mn-lt"/>
            <a:ea typeface="+mn-ea"/>
            <a:cs typeface="+mn-cs"/>
          </a:endParaRPr>
        </a:p>
        <a:p>
          <a:r>
            <a:rPr lang="sv-SE" sz="1100" b="0">
              <a:solidFill>
                <a:sysClr val="windowText" lastClr="000000"/>
              </a:solidFill>
              <a:effectLst/>
              <a:latin typeface="+mn-lt"/>
              <a:ea typeface="+mn-ea"/>
              <a:cs typeface="+mn-cs"/>
            </a:rPr>
            <a:t>En</a:t>
          </a:r>
          <a:r>
            <a:rPr lang="sv-SE" sz="1100" b="0" baseline="0">
              <a:solidFill>
                <a:sysClr val="windowText" lastClr="000000"/>
              </a:solidFill>
              <a:effectLst/>
              <a:latin typeface="+mn-lt"/>
              <a:ea typeface="+mn-ea"/>
              <a:cs typeface="+mn-cs"/>
            </a:rPr>
            <a:t> skillnad </a:t>
          </a:r>
          <a:r>
            <a:rPr lang="sv-SE" sz="1100" b="0">
              <a:solidFill>
                <a:sysClr val="windowText" lastClr="000000"/>
              </a:solidFill>
              <a:effectLst/>
              <a:latin typeface="+mn-lt"/>
              <a:ea typeface="+mn-ea"/>
              <a:cs typeface="+mn-cs"/>
            </a:rPr>
            <a:t>är antal grödor. I rapporten från 1976 </a:t>
          </a:r>
          <a:r>
            <a:rPr lang="sv-SE" sz="1100" b="0" baseline="0">
              <a:solidFill>
                <a:sysClr val="windowText" lastClr="000000"/>
              </a:solidFill>
              <a:effectLst/>
              <a:latin typeface="+mn-lt"/>
              <a:ea typeface="+mn-ea"/>
              <a:cs typeface="+mn-cs"/>
            </a:rPr>
            <a:t> finns </a:t>
          </a:r>
          <a:r>
            <a:rPr lang="sv-SE" sz="1100" b="0">
              <a:solidFill>
                <a:sysClr val="windowText" lastClr="000000"/>
              </a:solidFill>
              <a:effectLst/>
              <a:latin typeface="+mn-lt"/>
              <a:ea typeface="+mn-ea"/>
              <a:cs typeface="+mn-cs"/>
            </a:rPr>
            <a:t>schablonvärden för höstsäd, vårsäd, slåttervall, betesvall,</a:t>
          </a:r>
          <a:r>
            <a:rPr lang="sv-SE" sz="1100" b="0" baseline="0">
              <a:solidFill>
                <a:sysClr val="windowText" lastClr="000000"/>
              </a:solidFill>
              <a:effectLst/>
              <a:latin typeface="+mn-lt"/>
              <a:ea typeface="+mn-ea"/>
              <a:cs typeface="+mn-cs"/>
            </a:rPr>
            <a:t> potatis och grönsaker på friland samt bär och frukt i alla regioner. Det finns även schablonvärden för oljeväxter i alla regioner förutom region 1 som är den nordligaste. I region 4 och 5 längst söder ut finns det också värden för sockerbetor.</a:t>
          </a:r>
        </a:p>
        <a:p>
          <a:endParaRPr lang="sv-SE" sz="1100" b="0" baseline="0">
            <a:solidFill>
              <a:sysClr val="windowText" lastClr="000000"/>
            </a:solidFill>
            <a:effectLst/>
            <a:latin typeface="+mn-lt"/>
            <a:ea typeface="+mn-ea"/>
            <a:cs typeface="+mn-cs"/>
          </a:endParaRPr>
        </a:p>
        <a:p>
          <a:r>
            <a:rPr lang="sv-SE" sz="1100" b="0" baseline="0">
              <a:solidFill>
                <a:sysClr val="windowText" lastClr="000000"/>
              </a:solidFill>
              <a:effectLst/>
              <a:latin typeface="+mn-lt"/>
              <a:ea typeface="+mn-ea"/>
              <a:cs typeface="+mn-cs"/>
            </a:rPr>
            <a:t>I rapporten från 2020 finns det värden för vall, potatis, höst- och vårsäd i alla regioner. Utom Norrlandsregionen där endast vall och potatis har beräknats. </a:t>
          </a:r>
        </a:p>
        <a:p>
          <a:endParaRPr lang="sv-SE" sz="1100" b="0" baseline="0">
            <a:solidFill>
              <a:sysClr val="windowText" lastClr="000000"/>
            </a:solidFill>
            <a:effectLst/>
            <a:latin typeface="+mn-lt"/>
            <a:ea typeface="+mn-ea"/>
            <a:cs typeface="+mn-cs"/>
          </a:endParaRPr>
        </a:p>
        <a:p>
          <a:r>
            <a:rPr lang="sv-SE" sz="1100" b="0" baseline="0">
              <a:solidFill>
                <a:sysClr val="windowText" lastClr="000000"/>
              </a:solidFill>
              <a:effectLst/>
              <a:latin typeface="+mn-lt"/>
              <a:ea typeface="+mn-ea"/>
              <a:cs typeface="+mn-cs"/>
            </a:rPr>
            <a:t>Bevattningsbehovet i rapporten från 2020 är beräknat med två olika jordarter. För höst-, vårsäd samt vall har det beräknats antigen på lättlera eller mellanlera. För potatis beräknas det i stället för lerig sand eller svagt lerig sand. </a:t>
          </a:r>
        </a:p>
        <a:p>
          <a:r>
            <a:rPr lang="sv-SE" sz="1100" b="0" baseline="0">
              <a:solidFill>
                <a:sysClr val="windowText" lastClr="000000"/>
              </a:solidFill>
              <a:effectLst/>
              <a:latin typeface="+mn-lt"/>
              <a:ea typeface="+mn-ea"/>
              <a:cs typeface="+mn-cs"/>
            </a:rPr>
            <a:t>Rapporten från 1976 tar inte hänsyn till jordart.</a:t>
          </a:r>
        </a:p>
        <a:p>
          <a:endParaRPr lang="sv-SE" sz="1100" b="0" baseline="0">
            <a:solidFill>
              <a:sysClr val="windowText" lastClr="000000"/>
            </a:solidFill>
            <a:effectLst/>
            <a:latin typeface="+mn-lt"/>
            <a:ea typeface="+mn-ea"/>
            <a:cs typeface="+mn-cs"/>
          </a:endParaRPr>
        </a:p>
        <a:p>
          <a:r>
            <a:rPr lang="sv-SE" sz="1100" b="0" baseline="0">
              <a:solidFill>
                <a:sysClr val="windowText" lastClr="000000"/>
              </a:solidFill>
              <a:effectLst/>
              <a:latin typeface="+mn-lt"/>
              <a:ea typeface="+mn-ea"/>
              <a:cs typeface="+mn-cs"/>
            </a:rPr>
            <a:t>En annan skillnad är regionindelningen. Båda rapporterna täcker upp stora delar av landet men gränserna varierar. Välj den region som passar in bäst för dina förutsättningar.</a:t>
          </a:r>
        </a:p>
        <a:p>
          <a:endParaRPr lang="sv-SE" sz="1100" b="0" baseline="0">
            <a:solidFill>
              <a:sysClr val="windowText" lastClr="000000"/>
            </a:solidFill>
            <a:effectLst/>
            <a:latin typeface="+mn-lt"/>
            <a:ea typeface="+mn-ea"/>
            <a:cs typeface="+mn-cs"/>
          </a:endParaRPr>
        </a:p>
        <a:p>
          <a:r>
            <a:rPr lang="sv-SE" sz="1100" b="0" baseline="0">
              <a:solidFill>
                <a:sysClr val="windowText" lastClr="000000"/>
              </a:solidFill>
              <a:effectLst/>
              <a:latin typeface="+mn-lt"/>
              <a:ea typeface="+mn-ea"/>
              <a:cs typeface="+mn-cs"/>
            </a:rPr>
            <a:t>I rapporten från 1976 är det en spridningsförlust på 10-15 % medräknat i behovet men det är det inte i rapporten från 2020. </a:t>
          </a:r>
        </a:p>
        <a:p>
          <a:endParaRPr lang="sv-SE" sz="1100" b="0" baseline="0">
            <a:solidFill>
              <a:sysClr val="windowText" lastClr="000000"/>
            </a:solidFill>
            <a:effectLst/>
            <a:latin typeface="+mn-lt"/>
            <a:ea typeface="+mn-ea"/>
            <a:cs typeface="+mn-cs"/>
          </a:endParaRPr>
        </a:p>
        <a:p>
          <a:r>
            <a:rPr lang="sv-SE" sz="1100" b="0" baseline="0">
              <a:solidFill>
                <a:sysClr val="windowText" lastClr="000000"/>
              </a:solidFill>
              <a:effectLst/>
              <a:latin typeface="+mn-lt"/>
              <a:ea typeface="+mn-ea"/>
              <a:cs typeface="+mn-cs"/>
            </a:rPr>
            <a:t>Tidsintervallet är också en skillnad. Rapporten från 1976 baseras på det beräknade bevattningsbehovet utifrån de skördenivåerna och nederbördsmönster som var aktuella under den tiden. Rapporten från 2020 baseras på modernare odling och det aktuella vädret sedan 30 år tillbaka. </a:t>
          </a:r>
          <a:endParaRPr lang="sv-SE" sz="1100" b="0">
            <a:solidFill>
              <a:sysClr val="windowText" lastClr="000000"/>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349249</xdr:colOff>
      <xdr:row>6</xdr:row>
      <xdr:rowOff>114752</xdr:rowOff>
    </xdr:from>
    <xdr:to>
      <xdr:col>9</xdr:col>
      <xdr:colOff>171449</xdr:colOff>
      <xdr:row>18</xdr:row>
      <xdr:rowOff>180975</xdr:rowOff>
    </xdr:to>
    <xdr:sp macro="" textlink="">
      <xdr:nvSpPr>
        <xdr:cNvPr id="2" name="textruta 1">
          <a:extLst>
            <a:ext uri="{FF2B5EF4-FFF2-40B4-BE49-F238E27FC236}">
              <a16:creationId xmlns:a16="http://schemas.microsoft.com/office/drawing/2014/main" id="{3B2E16F5-784F-4EFA-BC87-D70E7434E47D}"/>
            </a:ext>
          </a:extLst>
        </xdr:cNvPr>
        <xdr:cNvSpPr txBox="1"/>
      </xdr:nvSpPr>
      <xdr:spPr>
        <a:xfrm>
          <a:off x="5635624" y="1333952"/>
          <a:ext cx="2746375" cy="2828473"/>
        </a:xfrm>
        <a:prstGeom prst="rect">
          <a:avLst/>
        </a:prstGeom>
        <a:solidFill>
          <a:sysClr val="window" lastClr="FFFFFF"/>
        </a:solid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t>Information</a:t>
          </a:r>
          <a:endParaRPr lang="sv-SE" sz="1100" b="1" baseline="0"/>
        </a:p>
        <a:p>
          <a:endParaRPr lang="sv-SE" sz="1100" b="0" baseline="0"/>
        </a:p>
        <a:p>
          <a:r>
            <a:rPr lang="sv-SE" sz="1100">
              <a:solidFill>
                <a:schemeClr val="dk1"/>
              </a:solidFill>
              <a:effectLst/>
              <a:latin typeface="+mn-lt"/>
              <a:ea typeface="+mn-ea"/>
              <a:cs typeface="+mn-cs"/>
            </a:rPr>
            <a:t>Den uppskattade bevattningsmängden som anges i tabellen är inte ett svar på i vilken omfattning bevattning är lönsamt. Det är ett underlag till vidare diskussioner om behov och möjligheter till bevattning på den aktuella gården.</a:t>
          </a:r>
        </a:p>
        <a:p>
          <a:endParaRPr lang="sv-SE" sz="1100">
            <a:solidFill>
              <a:schemeClr val="dk1"/>
            </a:solidFill>
            <a:effectLst/>
            <a:latin typeface="+mn-lt"/>
            <a:ea typeface="+mn-ea"/>
            <a:cs typeface="+mn-cs"/>
          </a:endParaRPr>
        </a:p>
        <a:p>
          <a:r>
            <a:rPr lang="sv-SE" sz="1100">
              <a:solidFill>
                <a:sysClr val="windowText" lastClr="000000"/>
              </a:solidFill>
              <a:effectLst/>
              <a:latin typeface="+mn-lt"/>
              <a:ea typeface="+mn-ea"/>
              <a:cs typeface="+mn-cs"/>
            </a:rPr>
            <a:t>Fyll</a:t>
          </a:r>
          <a:r>
            <a:rPr lang="sv-SE" sz="1100" baseline="0">
              <a:solidFill>
                <a:sysClr val="windowText" lastClr="000000"/>
              </a:solidFill>
              <a:effectLst/>
              <a:latin typeface="+mn-lt"/>
              <a:ea typeface="+mn-ea"/>
              <a:cs typeface="+mn-cs"/>
            </a:rPr>
            <a:t> i värdena i de oranga fälten för att få fram värden för din gård.</a:t>
          </a:r>
          <a:endParaRPr lang="sv-SE" sz="1100">
            <a:solidFill>
              <a:sysClr val="windowText" lastClr="000000"/>
            </a:solidFill>
            <a:effectLst/>
            <a:latin typeface="+mn-lt"/>
            <a:ea typeface="+mn-ea"/>
            <a:cs typeface="+mn-cs"/>
          </a:endParaRPr>
        </a:p>
        <a:p>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Vill du läsa mer om vad siffrorna grundar sig på och varför vi valt dem kan du göra det under fliken "siffror för bevattning (1976)".</a:t>
          </a:r>
        </a:p>
        <a:p>
          <a:br>
            <a:rPr lang="sv-SE" sz="1100" b="0" u="none" baseline="0"/>
          </a:br>
          <a:endParaRPr lang="sv-SE" sz="1100" b="0" u="none" baseline="0"/>
        </a:p>
        <a:p>
          <a:endParaRPr lang="sv-SE" sz="1100" b="0" u="none" baseline="0"/>
        </a:p>
      </xdr:txBody>
    </xdr:sp>
    <xdr:clientData/>
  </xdr:twoCellAnchor>
  <xdr:twoCellAnchor editAs="oneCell">
    <xdr:from>
      <xdr:col>9</xdr:col>
      <xdr:colOff>425449</xdr:colOff>
      <xdr:row>6</xdr:row>
      <xdr:rowOff>127995</xdr:rowOff>
    </xdr:from>
    <xdr:to>
      <xdr:col>13</xdr:col>
      <xdr:colOff>109537</xdr:colOff>
      <xdr:row>26</xdr:row>
      <xdr:rowOff>19881</xdr:rowOff>
    </xdr:to>
    <xdr:pic>
      <xdr:nvPicPr>
        <xdr:cNvPr id="3" name="Bildobjekt 2">
          <a:extLst>
            <a:ext uri="{FF2B5EF4-FFF2-40B4-BE49-F238E27FC236}">
              <a16:creationId xmlns:a16="http://schemas.microsoft.com/office/drawing/2014/main" id="{90A6804A-18A1-4A77-8F30-1D160057989F}"/>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6774" b="98226" l="9434" r="90566">
                      <a14:foregroundMark x1="80503" y1="17903" x2="63522" y2="24839"/>
                      <a14:foregroundMark x1="63522" y1="24839" x2="22327" y2="86452"/>
                      <a14:foregroundMark x1="22327" y1="86452" x2="31447" y2="93548"/>
                      <a14:foregroundMark x1="31447" y1="93548" x2="66981" y2="89194"/>
                      <a14:foregroundMark x1="66981" y1="89194" x2="70126" y2="79194"/>
                      <a14:foregroundMark x1="70126" y1="79194" x2="50629" y2="63226"/>
                      <a14:foregroundMark x1="50629" y1="63226" x2="45912" y2="55968"/>
                      <a14:foregroundMark x1="30189" y1="96129" x2="24239" y2="67739"/>
                      <a14:foregroundMark x1="41121" y1="32768" x2="45912" y2="25161"/>
                      <a14:foregroundMark x1="35976" y1="40938" x2="40930" y2="33072"/>
                      <a14:foregroundMark x1="23081" y1="61415" x2="35964" y2="40958"/>
                      <a14:foregroundMark x1="49788" y1="22110" x2="64151" y2="10806"/>
                      <a14:foregroundMark x1="45912" y1="25161" x2="48100" y2="23439"/>
                      <a14:foregroundMark x1="64151" y1="10806" x2="81132" y2="11452"/>
                      <a14:foregroundMark x1="81132" y1="11452" x2="91195" y2="28710"/>
                      <a14:foregroundMark x1="91195" y1="28710" x2="61006" y2="54839"/>
                      <a14:foregroundMark x1="61006" y1="54839" x2="56918" y2="62742"/>
                      <a14:foregroundMark x1="56918" y1="62742" x2="71698" y2="79032"/>
                      <a14:foregroundMark x1="71698" y1="79032" x2="72327" y2="89194"/>
                      <a14:foregroundMark x1="72327" y1="89194" x2="30189" y2="95968"/>
                      <a14:foregroundMark x1="48113" y1="30161" x2="43711" y2="27419"/>
                      <a14:foregroundMark x1="53459" y1="20161" x2="62579" y2="17258"/>
                      <a14:foregroundMark x1="62579" y1="16935" x2="66667" y2="14355"/>
                      <a14:foregroundMark x1="65409" y1="14516" x2="58176" y2="11452"/>
                      <a14:foregroundMark x1="60063" y1="18387" x2="57547" y2="11452"/>
                      <a14:foregroundMark x1="53774" y1="22742" x2="50788" y2="17977"/>
                      <a14:foregroundMark x1="56289" y1="20000" x2="50191" y2="20250"/>
                      <a14:foregroundMark x1="42767" y1="39677" x2="30189" y2="45161"/>
                      <a14:foregroundMark x1="30189" y1="45161" x2="23899" y2="46129"/>
                      <a14:foregroundMark x1="36164" y1="41613" x2="13208" y2="40161"/>
                      <a14:foregroundMark x1="36164" y1="48710" x2="17296" y2="52742"/>
                      <a14:foregroundMark x1="17296" y1="52742" x2="14151" y2="54516"/>
                      <a14:foregroundMark x1="28616" y1="73065" x2="13208" y2="75323"/>
                      <a14:foregroundMark x1="26112" y1="70902" x2="20440" y2="74516"/>
                      <a14:foregroundMark x1="30199" y1="68297" x2="26330" y2="70763"/>
                      <a14:foregroundMark x1="20440" y1="74516" x2="20440" y2="74677"/>
                      <a14:foregroundMark x1="28616" y1="75484" x2="22327" y2="86452"/>
                      <a14:foregroundMark x1="25157" y1="78871" x2="11950" y2="88387"/>
                      <a14:foregroundMark x1="34277" y1="85806" x2="26101" y2="93871"/>
                      <a14:foregroundMark x1="26101" y1="93871" x2="25786" y2="98226"/>
                      <a14:foregroundMark x1="70755" y1="12419" x2="70755" y2="6935"/>
                      <a14:foregroundMark x1="66352" y1="14677" x2="68553" y2="7903"/>
                      <a14:foregroundMark x1="76415" y1="17097" x2="77044" y2="7581"/>
                      <a14:foregroundMark x1="78616" y1="21452" x2="85220" y2="16129"/>
                      <a14:foregroundMark x1="82390" y1="24677" x2="87107" y2="17903"/>
                      <a14:foregroundMark x1="89937" y1="27903" x2="90566" y2="18387"/>
                      <a14:foregroundMark x1="90566" y1="18387" x2="82390" y2="13548"/>
                      <a14:foregroundMark x1="64465" y1="78548" x2="72642" y2="70161"/>
                      <a14:foregroundMark x1="72642" y1="70161" x2="68239" y2="61129"/>
                      <a14:foregroundMark x1="68239" y1="61129" x2="54403" y2="57903"/>
                      <a14:foregroundMark x1="66667" y1="85000" x2="68553" y2="79677"/>
                      <a14:backgroundMark x1="39308" y1="30645" x2="36792" y2="25000"/>
                      <a14:backgroundMark x1="33333" y1="37258" x2="30189" y2="33710"/>
                      <a14:backgroundMark x1="17925" y1="62903" x2="7862" y2="62903"/>
                      <a14:backgroundMark x1="25786" y1="63548" x2="16352" y2="63710"/>
                      <a14:backgroundMark x1="24528" y1="66290" x2="23899" y2="67258"/>
                      <a14:backgroundMark x1="23899" y1="66774" x2="24214" y2="67742"/>
                      <a14:backgroundMark x1="24528" y1="68548" x2="22956" y2="65323"/>
                      <a14:backgroundMark x1="40566" y1="25000" x2="49371" y2="17742"/>
                      <a14:backgroundMark x1="49371" y1="17742" x2="50629" y2="12903"/>
                      <a14:backgroundMark x1="42453" y1="18710" x2="41509" y2="23065"/>
                      <a14:backgroundMark x1="49371" y1="14194" x2="43082" y2="15161"/>
                    </a14:backgroundRemoval>
                  </a14:imgEffect>
                </a14:imgLayer>
              </a14:imgProps>
            </a:ext>
          </a:extLst>
        </a:blip>
        <a:stretch>
          <a:fillRect/>
        </a:stretch>
      </xdr:blipFill>
      <xdr:spPr>
        <a:xfrm>
          <a:off x="8635999" y="1347195"/>
          <a:ext cx="2008188" cy="4178136"/>
        </a:xfrm>
        <a:prstGeom prst="rect">
          <a:avLst/>
        </a:prstGeom>
        <a:ln>
          <a:solidFill>
            <a:srgbClr val="E0DDC4"/>
          </a:solidFill>
        </a:ln>
      </xdr:spPr>
    </xdr:pic>
    <xdr:clientData/>
  </xdr:twoCellAnchor>
  <xdr:twoCellAnchor>
    <xdr:from>
      <xdr:col>9</xdr:col>
      <xdr:colOff>416658</xdr:colOff>
      <xdr:row>6</xdr:row>
      <xdr:rowOff>103185</xdr:rowOff>
    </xdr:from>
    <xdr:to>
      <xdr:col>13</xdr:col>
      <xdr:colOff>204136</xdr:colOff>
      <xdr:row>7</xdr:row>
      <xdr:rowOff>134448</xdr:rowOff>
    </xdr:to>
    <xdr:sp macro="" textlink="">
      <xdr:nvSpPr>
        <xdr:cNvPr id="6" name="textruta 5">
          <a:extLst>
            <a:ext uri="{FF2B5EF4-FFF2-40B4-BE49-F238E27FC236}">
              <a16:creationId xmlns:a16="http://schemas.microsoft.com/office/drawing/2014/main" id="{CD4C23DB-2512-475E-BDBA-EED5F419B63B}"/>
            </a:ext>
          </a:extLst>
        </xdr:cNvPr>
        <xdr:cNvSpPr txBox="1"/>
      </xdr:nvSpPr>
      <xdr:spPr>
        <a:xfrm>
          <a:off x="8627208" y="1322385"/>
          <a:ext cx="2111578" cy="659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solidFill>
                <a:schemeClr val="dk1"/>
              </a:solidFill>
              <a:latin typeface="+mn-lt"/>
              <a:ea typeface="+mn-ea"/>
              <a:cs typeface="+mn-cs"/>
            </a:rPr>
            <a:t>Regionindelning</a:t>
          </a:r>
          <a:endParaRPr lang="sv-SE"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130175</xdr:colOff>
      <xdr:row>12</xdr:row>
      <xdr:rowOff>152400</xdr:rowOff>
    </xdr:from>
    <xdr:to>
      <xdr:col>8</xdr:col>
      <xdr:colOff>638175</xdr:colOff>
      <xdr:row>44</xdr:row>
      <xdr:rowOff>99219</xdr:rowOff>
    </xdr:to>
    <xdr:sp macro="" textlink="">
      <xdr:nvSpPr>
        <xdr:cNvPr id="2" name="textruta 1">
          <a:extLst>
            <a:ext uri="{FF2B5EF4-FFF2-40B4-BE49-F238E27FC236}">
              <a16:creationId xmlns:a16="http://schemas.microsoft.com/office/drawing/2014/main" id="{0BFC54D3-D919-4035-B4AF-C89F5331E757}"/>
            </a:ext>
          </a:extLst>
        </xdr:cNvPr>
        <xdr:cNvSpPr txBox="1"/>
      </xdr:nvSpPr>
      <xdr:spPr>
        <a:xfrm>
          <a:off x="130175" y="2543572"/>
          <a:ext cx="5518547" cy="5433616"/>
        </a:xfrm>
        <a:prstGeom prst="rect">
          <a:avLst/>
        </a:prstGeom>
        <a:no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mn-lt"/>
              <a:ea typeface="+mn-ea"/>
              <a:cs typeface="+mn-cs"/>
            </a:rPr>
            <a:t>Vad grundar sig siffrorna på?</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Sifforna som används i</a:t>
          </a:r>
          <a:r>
            <a:rPr lang="sv-SE" sz="1100" baseline="0">
              <a:solidFill>
                <a:schemeClr val="dk1"/>
              </a:solidFill>
              <a:effectLst/>
              <a:latin typeface="+mn-lt"/>
              <a:ea typeface="+mn-ea"/>
              <a:cs typeface="+mn-cs"/>
            </a:rPr>
            <a:t> uppskattningen på fliken Bevattning (1976)</a:t>
          </a:r>
          <a:r>
            <a:rPr lang="sv-SE" sz="1100">
              <a:solidFill>
                <a:schemeClr val="dk1"/>
              </a:solidFill>
              <a:effectLst/>
              <a:latin typeface="+mn-lt"/>
              <a:ea typeface="+mn-ea"/>
              <a:cs typeface="+mn-cs"/>
            </a:rPr>
            <a:t> kommer från </a:t>
          </a:r>
          <a:r>
            <a:rPr lang="sv-SE" sz="1100" i="1">
              <a:solidFill>
                <a:schemeClr val="dk1"/>
              </a:solidFill>
              <a:effectLst/>
              <a:latin typeface="+mn-lt"/>
              <a:ea typeface="+mn-ea"/>
              <a:cs typeface="+mn-cs"/>
            </a:rPr>
            <a:t>Bevattningen inom lantbruket 1976 (</a:t>
          </a:r>
          <a:r>
            <a:rPr lang="sv-SE" sz="1100">
              <a:solidFill>
                <a:schemeClr val="dk1"/>
              </a:solidFill>
              <a:effectLst/>
              <a:latin typeface="+mn-lt"/>
              <a:ea typeface="+mn-ea"/>
              <a:cs typeface="+mn-cs"/>
            </a:rPr>
            <a:t>Johansson &amp; Klingspor, P. 1977). Siffrorna i rapporten bygger på allmänna riktlinjer för bevattningsmängder som sedan har justeras utifrån bland annat erfarenhet från många års bevattningsförsök. </a:t>
          </a:r>
        </a:p>
        <a:p>
          <a:endParaRPr lang="sv-SE" sz="1100">
            <a:solidFill>
              <a:schemeClr val="dk1"/>
            </a:solidFill>
            <a:effectLst/>
            <a:latin typeface="+mn-lt"/>
            <a:ea typeface="+mn-ea"/>
            <a:cs typeface="+mn-cs"/>
          </a:endParaRPr>
        </a:p>
        <a:p>
          <a:r>
            <a:rPr lang="sv-SE" sz="1100" b="1">
              <a:solidFill>
                <a:schemeClr val="dk1"/>
              </a:solidFill>
              <a:effectLst/>
              <a:latin typeface="+mn-lt"/>
              <a:ea typeface="+mn-ea"/>
              <a:cs typeface="+mn-cs"/>
            </a:rPr>
            <a:t>Gäller bevattningssiffror från 1976 än idag?</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Enligt </a:t>
          </a:r>
          <a:r>
            <a:rPr lang="sv-SE" sz="1100">
              <a:solidFill>
                <a:sysClr val="windowText" lastClr="000000"/>
              </a:solidFill>
              <a:effectLst/>
              <a:latin typeface="+mn-lt"/>
              <a:ea typeface="+mn-ea"/>
              <a:cs typeface="+mn-cs"/>
            </a:rPr>
            <a:t>undersökningen var bevattningsbehovet för </a:t>
          </a:r>
          <a:r>
            <a:rPr lang="sv-SE" sz="1100">
              <a:solidFill>
                <a:schemeClr val="dk1"/>
              </a:solidFill>
              <a:effectLst/>
              <a:latin typeface="+mn-lt"/>
              <a:ea typeface="+mn-ea"/>
              <a:cs typeface="+mn-cs"/>
            </a:rPr>
            <a:t>ett torrår i genomsnitt 100 mm för de arealer och grödor som bevattnades 1976. Nyare rekommendationer</a:t>
          </a:r>
          <a:r>
            <a:rPr lang="sv-SE" sz="1100" baseline="0">
              <a:solidFill>
                <a:schemeClr val="dk1"/>
              </a:solidFill>
              <a:effectLst/>
              <a:latin typeface="+mn-lt"/>
              <a:ea typeface="+mn-ea"/>
              <a:cs typeface="+mn-cs"/>
            </a:rPr>
            <a:t> för dimensionering av bevattningsanläggning finns i Jordbruksverkets broschyr </a:t>
          </a:r>
          <a:r>
            <a:rPr lang="sv-SE" sz="1100" i="1">
              <a:solidFill>
                <a:schemeClr val="dk1"/>
              </a:solidFill>
              <a:effectLst/>
              <a:latin typeface="+mn-lt"/>
              <a:ea typeface="+mn-ea"/>
              <a:cs typeface="+mn-cs"/>
            </a:rPr>
            <a:t>Bevattning och växtnäringsutnyttjande </a:t>
          </a:r>
          <a:r>
            <a:rPr lang="sv-SE" sz="1100">
              <a:solidFill>
                <a:schemeClr val="dk1"/>
              </a:solidFill>
              <a:effectLst/>
              <a:latin typeface="+mn-lt"/>
              <a:ea typeface="+mn-ea"/>
              <a:cs typeface="+mn-cs"/>
            </a:rPr>
            <a:t>från 2007 och LRFs broschyr </a:t>
          </a:r>
          <a:r>
            <a:rPr lang="sv-SE" sz="1100" i="1">
              <a:solidFill>
                <a:schemeClr val="dk1"/>
              </a:solidFill>
              <a:effectLst/>
              <a:latin typeface="+mn-lt"/>
              <a:ea typeface="+mn-ea"/>
              <a:cs typeface="+mn-cs"/>
            </a:rPr>
            <a:t>Bevattning</a:t>
          </a:r>
          <a:r>
            <a:rPr lang="sv-SE" sz="1100">
              <a:solidFill>
                <a:schemeClr val="dk1"/>
              </a:solidFill>
              <a:effectLst/>
              <a:latin typeface="+mn-lt"/>
              <a:ea typeface="+mn-ea"/>
              <a:cs typeface="+mn-cs"/>
            </a:rPr>
            <a:t> från 2010 som anger </a:t>
          </a:r>
          <a:r>
            <a:rPr lang="sv-SE" sz="1100" baseline="0">
              <a:solidFill>
                <a:schemeClr val="dk1"/>
              </a:solidFill>
              <a:effectLst/>
              <a:latin typeface="+mn-lt"/>
              <a:ea typeface="+mn-ea"/>
              <a:cs typeface="+mn-cs"/>
            </a:rPr>
            <a:t>100 - 150 mm respektive 150 - 250 mm som lämplig utgångpunkt för det årliga bevattningsbehovet. </a:t>
          </a:r>
          <a:r>
            <a:rPr lang="sv-SE" sz="1100">
              <a:solidFill>
                <a:sysClr val="windowText" lastClr="000000"/>
              </a:solidFill>
              <a:effectLst/>
              <a:latin typeface="+mn-lt"/>
              <a:ea typeface="+mn-ea"/>
              <a:cs typeface="+mn-cs"/>
            </a:rPr>
            <a:t>De nyare rekommendationerna är alltså</a:t>
          </a:r>
          <a:r>
            <a:rPr lang="sv-SE" sz="1100" baseline="0">
              <a:solidFill>
                <a:sysClr val="windowText" lastClr="000000"/>
              </a:solidFill>
              <a:effectLst/>
              <a:latin typeface="+mn-lt"/>
              <a:ea typeface="+mn-ea"/>
              <a:cs typeface="+mn-cs"/>
            </a:rPr>
            <a:t> generellt sett högre än de som anges i rapporten från 1976. Bland förklaringarna till detta finns antagligen både ökade skördenivåer och ett ändrat klimat.</a:t>
          </a:r>
          <a:r>
            <a:rPr lang="sv-SE" sz="1100">
              <a:solidFill>
                <a:sysClr val="windowText" lastClr="000000"/>
              </a:solidFill>
              <a:effectLst/>
              <a:latin typeface="+mn-lt"/>
              <a:ea typeface="+mn-ea"/>
              <a:cs typeface="+mn-cs"/>
            </a:rPr>
            <a:t> De siffror som den här delen av verktyget baser sig på är samma siffror som fortfarande används i den officiella</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bevattningsstatistiken och det </a:t>
          </a:r>
          <a:r>
            <a:rPr lang="sv-SE" sz="1100" strike="noStrike" baseline="0">
              <a:solidFill>
                <a:sysClr val="windowText" lastClr="000000"/>
              </a:solidFill>
              <a:effectLst/>
              <a:latin typeface="+mn-lt"/>
              <a:ea typeface="+mn-ea"/>
              <a:cs typeface="+mn-cs"/>
            </a:rPr>
            <a:t>känns </a:t>
          </a:r>
          <a:r>
            <a:rPr lang="sv-SE" sz="1100">
              <a:solidFill>
                <a:sysClr val="windowText" lastClr="000000"/>
              </a:solidFill>
              <a:effectLst/>
              <a:latin typeface="+mn-lt"/>
              <a:ea typeface="+mn-ea"/>
              <a:cs typeface="+mn-cs"/>
            </a:rPr>
            <a:t>därför </a:t>
          </a:r>
          <a:r>
            <a:rPr lang="sv-SE" sz="1100" strike="noStrike" baseline="0">
              <a:solidFill>
                <a:sysClr val="windowText" lastClr="000000"/>
              </a:solidFill>
              <a:effectLst/>
              <a:latin typeface="+mn-lt"/>
              <a:ea typeface="+mn-ea"/>
              <a:cs typeface="+mn-cs"/>
            </a:rPr>
            <a:t>ändå</a:t>
          </a:r>
          <a:r>
            <a:rPr lang="sv-SE" sz="1100" strike="noStrike">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relevant att ta med värdena .</a:t>
          </a:r>
        </a:p>
        <a:p>
          <a:endParaRPr lang="sv-SE" sz="1100">
            <a:solidFill>
              <a:schemeClr val="dk1"/>
            </a:solidFill>
            <a:effectLst/>
            <a:latin typeface="+mn-lt"/>
            <a:ea typeface="+mn-ea"/>
            <a:cs typeface="+mn-cs"/>
          </a:endParaRPr>
        </a:p>
        <a:p>
          <a:r>
            <a:rPr lang="sv-SE" sz="1100" b="1">
              <a:solidFill>
                <a:schemeClr val="dk1"/>
              </a:solidFill>
              <a:effectLst/>
              <a:latin typeface="+mn-lt"/>
              <a:ea typeface="+mn-ea"/>
              <a:cs typeface="+mn-cs"/>
            </a:rPr>
            <a:t>Vad innebär ett torrt år i detta fallet?</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Årsvärdet för varje gröda och region har valts så att det ungefär motsvarar bevattningsbehovet för ett år som är det 25:e torraste i en rad av 30 år, där år nummer 1 har lägst bevattningsbehov och år nummer 30 har högst bevattningsbehov. Det innebär att det förekommer torrare år där bevattningsbehovet kan vara högre. </a:t>
          </a:r>
        </a:p>
        <a:p>
          <a:endParaRPr lang="sv-SE" sz="1100">
            <a:solidFill>
              <a:schemeClr val="dk1"/>
            </a:solidFill>
            <a:effectLst/>
            <a:latin typeface="+mn-lt"/>
            <a:ea typeface="+mn-ea"/>
            <a:cs typeface="+mn-cs"/>
          </a:endParaRPr>
        </a:p>
        <a:p>
          <a:r>
            <a:rPr lang="sv-SE" sz="1100" b="1">
              <a:solidFill>
                <a:schemeClr val="dk1"/>
              </a:solidFill>
              <a:effectLst/>
              <a:latin typeface="+mn-lt"/>
              <a:ea typeface="+mn-ea"/>
              <a:cs typeface="+mn-cs"/>
            </a:rPr>
            <a:t>Inkluderas spridningsförluster i sifforna?</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Ja, siffrorna inkluderar spridningsförluster på ca 10 - 15 %. </a:t>
          </a:r>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Beroende på när och hur bevattningen genomförs blir spridningsförlusterna olika stora. Droppbevattning</a:t>
          </a:r>
          <a:r>
            <a:rPr lang="sv-SE" sz="1100" baseline="0">
              <a:solidFill>
                <a:sysClr val="windowText" lastClr="000000"/>
              </a:solidFill>
              <a:effectLst/>
              <a:latin typeface="+mn-lt"/>
              <a:ea typeface="+mn-ea"/>
              <a:cs typeface="+mn-cs"/>
            </a:rPr>
            <a:t> är den metod som ger minst spridningsförluster. Bevattning med kanoner eller ramper medför alltid spridningsförluster men de kan begränsas genom att undvika att vattna under torra och blåsiga dagar. Man bör även undvika att ge större givor än vad som kan hållas i rotzonen eftersom överskottsvattnet inte kommer grödan till godo.</a:t>
          </a:r>
          <a:endParaRPr lang="sv-SE" sz="1100">
            <a:solidFill>
              <a:sysClr val="windowText" lastClr="000000"/>
            </a:solidFill>
            <a:effectLst/>
            <a:latin typeface="+mn-lt"/>
            <a:ea typeface="+mn-ea"/>
            <a:cs typeface="+mn-cs"/>
          </a:endParaRPr>
        </a:p>
      </xdr:txBody>
    </xdr:sp>
    <xdr:clientData/>
  </xdr:twoCellAnchor>
  <xdr:twoCellAnchor editAs="oneCell">
    <xdr:from>
      <xdr:col>10</xdr:col>
      <xdr:colOff>358775</xdr:colOff>
      <xdr:row>3</xdr:row>
      <xdr:rowOff>397</xdr:rowOff>
    </xdr:from>
    <xdr:to>
      <xdr:col>13</xdr:col>
      <xdr:colOff>481013</xdr:colOff>
      <xdr:row>24</xdr:row>
      <xdr:rowOff>139933</xdr:rowOff>
    </xdr:to>
    <xdr:pic>
      <xdr:nvPicPr>
        <xdr:cNvPr id="3" name="Bildobjekt 2">
          <a:extLst>
            <a:ext uri="{FF2B5EF4-FFF2-40B4-BE49-F238E27FC236}">
              <a16:creationId xmlns:a16="http://schemas.microsoft.com/office/drawing/2014/main" id="{92E12DB5-FF53-485B-B85E-0DC6A90E03DE}"/>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6774" b="98226" l="9434" r="90566">
                      <a14:foregroundMark x1="80503" y1="17903" x2="63522" y2="24839"/>
                      <a14:foregroundMark x1="63522" y1="24839" x2="22327" y2="86452"/>
                      <a14:foregroundMark x1="22327" y1="86452" x2="31447" y2="93548"/>
                      <a14:foregroundMark x1="31447" y1="93548" x2="66981" y2="89194"/>
                      <a14:foregroundMark x1="66981" y1="89194" x2="70126" y2="79194"/>
                      <a14:foregroundMark x1="70126" y1="79194" x2="50629" y2="63226"/>
                      <a14:foregroundMark x1="50629" y1="63226" x2="45912" y2="55968"/>
                      <a14:foregroundMark x1="30189" y1="96129" x2="24239" y2="67739"/>
                      <a14:foregroundMark x1="41121" y1="32768" x2="45912" y2="25161"/>
                      <a14:foregroundMark x1="35976" y1="40938" x2="40930" y2="33072"/>
                      <a14:foregroundMark x1="23081" y1="61415" x2="35964" y2="40958"/>
                      <a14:foregroundMark x1="49788" y1="22110" x2="64151" y2="10806"/>
                      <a14:foregroundMark x1="45912" y1="25161" x2="48100" y2="23439"/>
                      <a14:foregroundMark x1="64151" y1="10806" x2="81132" y2="11452"/>
                      <a14:foregroundMark x1="81132" y1="11452" x2="91195" y2="28710"/>
                      <a14:foregroundMark x1="91195" y1="28710" x2="61006" y2="54839"/>
                      <a14:foregroundMark x1="61006" y1="54839" x2="56918" y2="62742"/>
                      <a14:foregroundMark x1="56918" y1="62742" x2="71698" y2="79032"/>
                      <a14:foregroundMark x1="71698" y1="79032" x2="72327" y2="89194"/>
                      <a14:foregroundMark x1="72327" y1="89194" x2="30189" y2="95968"/>
                      <a14:foregroundMark x1="48113" y1="30161" x2="43711" y2="27419"/>
                      <a14:foregroundMark x1="53459" y1="20161" x2="62579" y2="17258"/>
                      <a14:foregroundMark x1="62579" y1="16935" x2="66667" y2="14355"/>
                      <a14:foregroundMark x1="65409" y1="14516" x2="58176" y2="11452"/>
                      <a14:foregroundMark x1="60063" y1="18387" x2="57547" y2="11452"/>
                      <a14:foregroundMark x1="53774" y1="22742" x2="50788" y2="17977"/>
                      <a14:foregroundMark x1="56289" y1="20000" x2="50191" y2="20250"/>
                      <a14:foregroundMark x1="42767" y1="39677" x2="30189" y2="45161"/>
                      <a14:foregroundMark x1="30189" y1="45161" x2="23899" y2="46129"/>
                      <a14:foregroundMark x1="36164" y1="41613" x2="13208" y2="40161"/>
                      <a14:foregroundMark x1="36164" y1="48710" x2="17296" y2="52742"/>
                      <a14:foregroundMark x1="17296" y1="52742" x2="14151" y2="54516"/>
                      <a14:foregroundMark x1="28616" y1="73065" x2="13208" y2="75323"/>
                      <a14:foregroundMark x1="26112" y1="70902" x2="20440" y2="74516"/>
                      <a14:foregroundMark x1="30199" y1="68297" x2="26330" y2="70763"/>
                      <a14:foregroundMark x1="20440" y1="74516" x2="20440" y2="74677"/>
                      <a14:foregroundMark x1="28616" y1="75484" x2="22327" y2="86452"/>
                      <a14:foregroundMark x1="25157" y1="78871" x2="11950" y2="88387"/>
                      <a14:foregroundMark x1="34277" y1="85806" x2="26101" y2="93871"/>
                      <a14:foregroundMark x1="26101" y1="93871" x2="25786" y2="98226"/>
                      <a14:foregroundMark x1="70755" y1="12419" x2="70755" y2="6935"/>
                      <a14:foregroundMark x1="66352" y1="14677" x2="68553" y2="7903"/>
                      <a14:foregroundMark x1="76415" y1="17097" x2="77044" y2="7581"/>
                      <a14:foregroundMark x1="78616" y1="21452" x2="85220" y2="16129"/>
                      <a14:foregroundMark x1="82390" y1="24677" x2="87107" y2="17903"/>
                      <a14:foregroundMark x1="89937" y1="27903" x2="90566" y2="18387"/>
                      <a14:foregroundMark x1="90566" y1="18387" x2="82390" y2="13548"/>
                      <a14:foregroundMark x1="64465" y1="78548" x2="72642" y2="70161"/>
                      <a14:foregroundMark x1="72642" y1="70161" x2="68239" y2="61129"/>
                      <a14:foregroundMark x1="68239" y1="61129" x2="54403" y2="57903"/>
                      <a14:foregroundMark x1="66667" y1="85000" x2="68553" y2="79677"/>
                      <a14:backgroundMark x1="39308" y1="30645" x2="36792" y2="25000"/>
                      <a14:backgroundMark x1="33333" y1="37258" x2="30189" y2="33710"/>
                      <a14:backgroundMark x1="17925" y1="62903" x2="7862" y2="62903"/>
                      <a14:backgroundMark x1="25786" y1="63548" x2="16352" y2="63710"/>
                      <a14:backgroundMark x1="24528" y1="66290" x2="23899" y2="67258"/>
                      <a14:backgroundMark x1="23899" y1="66774" x2="24214" y2="67742"/>
                      <a14:backgroundMark x1="24528" y1="68548" x2="22956" y2="65323"/>
                      <a14:backgroundMark x1="40566" y1="25000" x2="49371" y2="17742"/>
                      <a14:backgroundMark x1="49371" y1="17742" x2="50629" y2="12903"/>
                      <a14:backgroundMark x1="42453" y1="18710" x2="41509" y2="23065"/>
                      <a14:backgroundMark x1="49371" y1="14194" x2="43082" y2="15161"/>
                    </a14:backgroundRemoval>
                  </a14:imgEffect>
                </a14:imgLayer>
              </a14:imgProps>
            </a:ext>
          </a:extLst>
        </a:blip>
        <a:stretch>
          <a:fillRect/>
        </a:stretch>
      </xdr:blipFill>
      <xdr:spPr>
        <a:xfrm>
          <a:off x="7369175" y="619522"/>
          <a:ext cx="2008188" cy="4178136"/>
        </a:xfrm>
        <a:prstGeom prst="rect">
          <a:avLst/>
        </a:prstGeom>
        <a:ln>
          <a:solidFill>
            <a:srgbClr val="E0DDC4"/>
          </a:solidFill>
        </a:ln>
      </xdr:spPr>
    </xdr:pic>
    <xdr:clientData/>
  </xdr:twoCellAnchor>
  <xdr:twoCellAnchor>
    <xdr:from>
      <xdr:col>10</xdr:col>
      <xdr:colOff>349250</xdr:colOff>
      <xdr:row>3</xdr:row>
      <xdr:rowOff>19447</xdr:rowOff>
    </xdr:from>
    <xdr:to>
      <xdr:col>13</xdr:col>
      <xdr:colOff>574878</xdr:colOff>
      <xdr:row>4</xdr:row>
      <xdr:rowOff>107860</xdr:rowOff>
    </xdr:to>
    <xdr:sp macro="" textlink="">
      <xdr:nvSpPr>
        <xdr:cNvPr id="5" name="textruta 4">
          <a:extLst>
            <a:ext uri="{FF2B5EF4-FFF2-40B4-BE49-F238E27FC236}">
              <a16:creationId xmlns:a16="http://schemas.microsoft.com/office/drawing/2014/main" id="{F9AF7A85-4E24-40B3-B9B8-3413FBEA9EA9}"/>
            </a:ext>
          </a:extLst>
        </xdr:cNvPr>
        <xdr:cNvSpPr txBox="1"/>
      </xdr:nvSpPr>
      <xdr:spPr>
        <a:xfrm>
          <a:off x="7359650" y="638572"/>
          <a:ext cx="2111578" cy="659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solidFill>
                <a:schemeClr val="dk1"/>
              </a:solidFill>
              <a:latin typeface="+mn-lt"/>
              <a:ea typeface="+mn-ea"/>
              <a:cs typeface="+mn-cs"/>
            </a:rPr>
            <a:t>Regionindelning</a:t>
          </a:r>
          <a:endParaRPr lang="sv-SE" sz="10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142875</xdr:colOff>
      <xdr:row>6</xdr:row>
      <xdr:rowOff>152399</xdr:rowOff>
    </xdr:from>
    <xdr:to>
      <xdr:col>20</xdr:col>
      <xdr:colOff>304799</xdr:colOff>
      <xdr:row>34</xdr:row>
      <xdr:rowOff>125482</xdr:rowOff>
    </xdr:to>
    <xdr:pic>
      <xdr:nvPicPr>
        <xdr:cNvPr id="3" name="Bildobjekt 2">
          <a:extLst>
            <a:ext uri="{FF2B5EF4-FFF2-40B4-BE49-F238E27FC236}">
              <a16:creationId xmlns:a16="http://schemas.microsoft.com/office/drawing/2014/main" id="{E8C8B286-58E7-4559-A603-EFE5AD86ACC7}"/>
            </a:ext>
          </a:extLst>
        </xdr:cNvPr>
        <xdr:cNvPicPr>
          <a:picLocks noChangeAspect="1"/>
        </xdr:cNvPicPr>
      </xdr:nvPicPr>
      <xdr:blipFill>
        <a:blip xmlns:r="http://schemas.openxmlformats.org/officeDocument/2006/relationships" r:embed="rId1"/>
        <a:stretch>
          <a:fillRect/>
        </a:stretch>
      </xdr:blipFill>
      <xdr:spPr>
        <a:xfrm>
          <a:off x="12782550" y="1362074"/>
          <a:ext cx="3448049" cy="5249933"/>
        </a:xfrm>
        <a:prstGeom prst="rect">
          <a:avLst/>
        </a:prstGeom>
        <a:ln>
          <a:solidFill>
            <a:srgbClr val="E0DDC4"/>
          </a:solidFill>
        </a:ln>
      </xdr:spPr>
    </xdr:pic>
    <xdr:clientData/>
  </xdr:twoCellAnchor>
  <xdr:twoCellAnchor>
    <xdr:from>
      <xdr:col>10</xdr:col>
      <xdr:colOff>457201</xdr:colOff>
      <xdr:row>6</xdr:row>
      <xdr:rowOff>123823</xdr:rowOff>
    </xdr:from>
    <xdr:to>
      <xdr:col>14</xdr:col>
      <xdr:colOff>527051</xdr:colOff>
      <xdr:row>19</xdr:row>
      <xdr:rowOff>123825</xdr:rowOff>
    </xdr:to>
    <xdr:sp macro="" textlink="">
      <xdr:nvSpPr>
        <xdr:cNvPr id="4" name="textruta 3">
          <a:extLst>
            <a:ext uri="{FF2B5EF4-FFF2-40B4-BE49-F238E27FC236}">
              <a16:creationId xmlns:a16="http://schemas.microsoft.com/office/drawing/2014/main" id="{DA604909-EAED-4676-A435-0A52C6ED0448}"/>
            </a:ext>
          </a:extLst>
        </xdr:cNvPr>
        <xdr:cNvSpPr txBox="1"/>
      </xdr:nvSpPr>
      <xdr:spPr>
        <a:xfrm>
          <a:off x="9810751" y="1343023"/>
          <a:ext cx="2698750" cy="2847977"/>
        </a:xfrm>
        <a:prstGeom prst="rect">
          <a:avLst/>
        </a:prstGeom>
        <a:solidFill>
          <a:schemeClr val="lt1"/>
        </a:solid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t>Information</a:t>
          </a:r>
          <a:endParaRPr lang="sv-SE" sz="1100" b="1" baseline="0"/>
        </a:p>
        <a:p>
          <a:endParaRPr lang="sv-SE" sz="1100" b="0" baseline="0"/>
        </a:p>
        <a:p>
          <a:r>
            <a:rPr lang="sv-SE" sz="1100">
              <a:solidFill>
                <a:sysClr val="windowText" lastClr="000000"/>
              </a:solidFill>
              <a:effectLst/>
              <a:latin typeface="+mn-lt"/>
              <a:ea typeface="+mn-ea"/>
              <a:cs typeface="+mn-cs"/>
            </a:rPr>
            <a:t>Den uppskattade bevattningsmängden som anges i tabellen är inte ett svar på i vilken omfattning bevattning är lönsamt. Det är ett underlag till vidare diskussioner om behov och möjligheter till bevattning på den aktuella gården.</a:t>
          </a:r>
        </a:p>
        <a:p>
          <a:endParaRPr lang="sv-SE"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ysClr val="windowText" lastClr="000000"/>
              </a:solidFill>
              <a:effectLst/>
              <a:latin typeface="+mn-lt"/>
              <a:ea typeface="+mn-ea"/>
              <a:cs typeface="+mn-cs"/>
            </a:rPr>
            <a:t>Fyll i värdena i de oranga fälten för att få fram värden för din gård.</a:t>
          </a:r>
        </a:p>
        <a:p>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Vill du läsa mer om vad siffrorna grundar sig på och varför vi valt dem kan du göra det under fliken "siffror för bevattning (2020)".</a:t>
          </a:r>
        </a:p>
        <a:p>
          <a:br>
            <a:rPr lang="sv-SE" sz="1100" b="0" u="none" baseline="0"/>
          </a:br>
          <a:endParaRPr lang="sv-SE" sz="1100" b="0" u="none" baseline="0"/>
        </a:p>
        <a:p>
          <a:endParaRPr lang="sv-SE" sz="1100" b="0" u="none" baseline="0"/>
        </a:p>
      </xdr:txBody>
    </xdr:sp>
    <xdr:clientData/>
  </xdr:twoCellAnchor>
  <xdr:twoCellAnchor>
    <xdr:from>
      <xdr:col>15</xdr:col>
      <xdr:colOff>142875</xdr:colOff>
      <xdr:row>6</xdr:row>
      <xdr:rowOff>152400</xdr:rowOff>
    </xdr:from>
    <xdr:to>
      <xdr:col>18</xdr:col>
      <xdr:colOff>282778</xdr:colOff>
      <xdr:row>7</xdr:row>
      <xdr:rowOff>69363</xdr:rowOff>
    </xdr:to>
    <xdr:sp macro="" textlink="">
      <xdr:nvSpPr>
        <xdr:cNvPr id="5" name="textruta 4">
          <a:extLst>
            <a:ext uri="{FF2B5EF4-FFF2-40B4-BE49-F238E27FC236}">
              <a16:creationId xmlns:a16="http://schemas.microsoft.com/office/drawing/2014/main" id="{E5456C73-0281-4AD2-9C12-E9FC91BABF80}"/>
            </a:ext>
          </a:extLst>
        </xdr:cNvPr>
        <xdr:cNvSpPr txBox="1"/>
      </xdr:nvSpPr>
      <xdr:spPr>
        <a:xfrm>
          <a:off x="12782550" y="1362075"/>
          <a:ext cx="2111578" cy="659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solidFill>
                <a:schemeClr val="dk1"/>
              </a:solidFill>
              <a:latin typeface="+mn-lt"/>
              <a:ea typeface="+mn-ea"/>
              <a:cs typeface="+mn-cs"/>
            </a:rPr>
            <a:t>Regionindelning</a:t>
          </a:r>
          <a:endParaRPr lang="sv-SE" sz="1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323850</xdr:colOff>
      <xdr:row>4</xdr:row>
      <xdr:rowOff>0</xdr:rowOff>
    </xdr:from>
    <xdr:to>
      <xdr:col>19</xdr:col>
      <xdr:colOff>66675</xdr:colOff>
      <xdr:row>29</xdr:row>
      <xdr:rowOff>95250</xdr:rowOff>
    </xdr:to>
    <xdr:sp macro="" textlink="">
      <xdr:nvSpPr>
        <xdr:cNvPr id="2" name="textruta 1">
          <a:extLst>
            <a:ext uri="{FF2B5EF4-FFF2-40B4-BE49-F238E27FC236}">
              <a16:creationId xmlns:a16="http://schemas.microsoft.com/office/drawing/2014/main" id="{DCD1B540-3E8C-45EA-99DD-BB80F68A0755}"/>
            </a:ext>
          </a:extLst>
        </xdr:cNvPr>
        <xdr:cNvSpPr txBox="1"/>
      </xdr:nvSpPr>
      <xdr:spPr>
        <a:xfrm>
          <a:off x="6743700" y="895350"/>
          <a:ext cx="6315075" cy="5534025"/>
        </a:xfrm>
        <a:prstGeom prst="rect">
          <a:avLst/>
        </a:prstGeom>
        <a:solidFill>
          <a:sysClr val="window" lastClr="FFFFFF"/>
        </a:solid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ysClr val="windowText" lastClr="000000"/>
              </a:solidFill>
              <a:effectLst/>
              <a:latin typeface="+mn-lt"/>
              <a:ea typeface="+mn-ea"/>
              <a:cs typeface="+mn-cs"/>
            </a:rPr>
            <a:t>Vad grundar sig siffrorna på?</a:t>
          </a:r>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Sifforna som används i</a:t>
          </a:r>
          <a:r>
            <a:rPr lang="sv-SE" sz="1100" baseline="0">
              <a:solidFill>
                <a:sysClr val="windowText" lastClr="000000"/>
              </a:solidFill>
              <a:effectLst/>
              <a:latin typeface="+mn-lt"/>
              <a:ea typeface="+mn-ea"/>
              <a:cs typeface="+mn-cs"/>
            </a:rPr>
            <a:t> uppskattningarna på fliken Bevattning (2020)</a:t>
          </a:r>
          <a:r>
            <a:rPr lang="sv-SE" sz="1100">
              <a:solidFill>
                <a:sysClr val="windowText" lastClr="000000"/>
              </a:solidFill>
              <a:effectLst/>
              <a:latin typeface="+mn-lt"/>
              <a:ea typeface="+mn-ea"/>
              <a:cs typeface="+mn-cs"/>
            </a:rPr>
            <a:t> kommer från</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Beräknat bevattningsbehov för svenskt jordbruk under två 30-års perioder; 1989-2018 och 2021-2050 </a:t>
          </a:r>
          <a:r>
            <a:rPr lang="sv-SE" sz="1100" b="0" i="0" baseline="0">
              <a:solidFill>
                <a:sysClr val="windowText" lastClr="000000"/>
              </a:solidFill>
              <a:effectLst/>
              <a:latin typeface="+mn-lt"/>
              <a:ea typeface="+mn-ea"/>
              <a:cs typeface="+mn-cs"/>
            </a:rPr>
            <a:t>(Grusson, Y. Wesström, I &amp; Joel, A. 2021). </a:t>
          </a:r>
          <a:r>
            <a:rPr lang="sv-SE" sz="1100">
              <a:solidFill>
                <a:sysClr val="windowText" lastClr="000000"/>
              </a:solidFill>
              <a:effectLst/>
              <a:latin typeface="+mn-lt"/>
              <a:ea typeface="+mn-ea"/>
              <a:cs typeface="+mn-cs"/>
            </a:rPr>
            <a:t>Siffrorna i rapporten bygger på en frekvensanalys</a:t>
          </a:r>
          <a:r>
            <a:rPr lang="sv-SE" sz="1100" baseline="0">
              <a:solidFill>
                <a:sysClr val="windowText" lastClr="000000"/>
              </a:solidFill>
              <a:effectLst/>
              <a:latin typeface="+mn-lt"/>
              <a:ea typeface="+mn-ea"/>
              <a:cs typeface="+mn-cs"/>
            </a:rPr>
            <a:t> av</a:t>
          </a:r>
          <a:r>
            <a:rPr lang="sv-SE" sz="1100">
              <a:solidFill>
                <a:sysClr val="windowText" lastClr="000000"/>
              </a:solidFill>
              <a:effectLst/>
              <a:latin typeface="+mn-lt"/>
              <a:ea typeface="+mn-ea"/>
              <a:cs typeface="+mn-cs"/>
            </a:rPr>
            <a:t> nederbördsunderskottet för åtta regioner mellan 1989</a:t>
          </a:r>
          <a:r>
            <a:rPr lang="sv-SE" sz="1100" baseline="0">
              <a:solidFill>
                <a:sysClr val="windowText" lastClr="000000"/>
              </a:solidFill>
              <a:effectLst/>
              <a:latin typeface="+mn-lt"/>
              <a:ea typeface="+mn-ea"/>
              <a:cs typeface="+mn-cs"/>
            </a:rPr>
            <a:t> och 2018 under vegetationsperioden (april till september). </a:t>
          </a:r>
        </a:p>
        <a:p>
          <a:endParaRPr lang="sv-SE" sz="1100" baseline="0">
            <a:solidFill>
              <a:sysClr val="windowText" lastClr="000000"/>
            </a:solidFill>
            <a:effectLst/>
            <a:latin typeface="+mn-lt"/>
            <a:ea typeface="+mn-ea"/>
            <a:cs typeface="+mn-cs"/>
          </a:endParaRPr>
        </a:p>
        <a:p>
          <a:r>
            <a:rPr lang="sv-SE" sz="1100" b="1" baseline="0">
              <a:solidFill>
                <a:sysClr val="windowText" lastClr="000000"/>
              </a:solidFill>
              <a:effectLst/>
              <a:latin typeface="+mn-lt"/>
              <a:ea typeface="+mn-ea"/>
              <a:cs typeface="+mn-cs"/>
            </a:rPr>
            <a:t>Omfattning av beräkningen </a:t>
          </a:r>
        </a:p>
        <a:p>
          <a:r>
            <a:rPr lang="sv-SE" sz="1100" baseline="0">
              <a:solidFill>
                <a:sysClr val="windowText" lastClr="000000"/>
              </a:solidFill>
              <a:effectLst/>
              <a:latin typeface="+mn-lt"/>
              <a:ea typeface="+mn-ea"/>
              <a:cs typeface="+mn-cs"/>
            </a:rPr>
            <a:t>Bevattningsbehovet är framräknat för höst-, vårsäd, vall och potatis i Mälardalen, Västergötland, Östergötland, Gotland, Halland, Småland och Skåne. För Norrlandskusten finns det ett beräknat bevattningsbehov för vall och potatis. Beräkningarna är gjorda på två olika jordarter som ska spegla en jordart med bättre vattenhållande förmåga och en jordart med sämre vattenhållande förmåga. I rapporten kan man läsa det totala bevattningsbehovet men också för varje månad för varje grödslag och de olika jordarterna. </a:t>
          </a:r>
        </a:p>
        <a:p>
          <a:endParaRPr lang="sv-SE" sz="1100" baseline="0">
            <a:solidFill>
              <a:sysClr val="windowText" lastClr="000000"/>
            </a:solidFill>
            <a:effectLst/>
            <a:latin typeface="+mn-lt"/>
            <a:ea typeface="+mn-ea"/>
            <a:cs typeface="+mn-cs"/>
          </a:endParaRPr>
        </a:p>
        <a:p>
          <a:r>
            <a:rPr lang="sv-SE" sz="1100" b="1" baseline="0">
              <a:solidFill>
                <a:sysClr val="windowText" lastClr="000000"/>
              </a:solidFill>
              <a:effectLst/>
              <a:latin typeface="+mn-lt"/>
              <a:ea typeface="+mn-ea"/>
              <a:cs typeface="+mn-cs"/>
            </a:rPr>
            <a:t>Hur bevattningsbehovet är framräknat</a:t>
          </a:r>
        </a:p>
        <a:p>
          <a:r>
            <a:rPr lang="sv-SE" sz="1100" baseline="0">
              <a:solidFill>
                <a:sysClr val="windowText" lastClr="000000"/>
              </a:solidFill>
              <a:effectLst/>
              <a:latin typeface="+mn-lt"/>
              <a:ea typeface="+mn-ea"/>
              <a:cs typeface="+mn-cs"/>
            </a:rPr>
            <a:t>Genom att addera en grödkoefficient har man kunnat ta hänsyn till att vattenbehov skiljer sig under växtsäsongen beroende på gröda och utvecklingsstadium. Bevattningsbehovet är framräknat genom att använda mätvärden från daglig nederbörd, den grödspecifika avdunstningen samt dagliga förändringar i markvattenmagasin. När markvattenmagasinet sjunker under ett tröskelvärde beräknas ett bevattningsbehov uppstå. För spannmål och vall är tröskelvärdet 50 procent av det växttillgängliga vattnet och 80 procent för potatis för att undvika vattenstress. Detta är beräknade teoretiska värden av växtens behov för att undvika vattenstress som i praktiken kan vara orimliga att bevattna. Inga spridningsförluster är medräknade.</a:t>
          </a:r>
          <a:endParaRPr lang="sv-SE" sz="1100">
            <a:solidFill>
              <a:sysClr val="windowText" lastClr="000000"/>
            </a:solidFill>
            <a:effectLst/>
            <a:latin typeface="+mn-lt"/>
            <a:ea typeface="+mn-ea"/>
            <a:cs typeface="+mn-cs"/>
          </a:endParaRPr>
        </a:p>
        <a:p>
          <a:endParaRPr lang="sv-SE" sz="1100">
            <a:solidFill>
              <a:sysClr val="windowText" lastClr="000000"/>
            </a:solidFill>
            <a:effectLst/>
            <a:latin typeface="+mn-lt"/>
            <a:ea typeface="+mn-ea"/>
            <a:cs typeface="+mn-cs"/>
          </a:endParaRPr>
        </a:p>
        <a:p>
          <a:r>
            <a:rPr lang="sv-SE" sz="1100" b="1">
              <a:solidFill>
                <a:sysClr val="windowText" lastClr="000000"/>
              </a:solidFill>
              <a:effectLst/>
              <a:latin typeface="+mn-lt"/>
              <a:ea typeface="+mn-ea"/>
              <a:cs typeface="+mn-cs"/>
            </a:rPr>
            <a:t>Vad innebär ett torrt år i detta fallet?</a:t>
          </a:r>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I</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beräkningsverktyget har</a:t>
          </a:r>
          <a:r>
            <a:rPr lang="sv-SE" sz="1100" baseline="0">
              <a:solidFill>
                <a:sysClr val="windowText" lastClr="000000"/>
              </a:solidFill>
              <a:effectLst/>
              <a:latin typeface="+mn-lt"/>
              <a:ea typeface="+mn-ea"/>
              <a:cs typeface="+mn-cs"/>
            </a:rPr>
            <a:t> vi använt det värde</a:t>
          </a:r>
          <a:r>
            <a:rPr lang="sv-SE" sz="1100">
              <a:solidFill>
                <a:sysClr val="windowText" lastClr="000000"/>
              </a:solidFill>
              <a:effectLst/>
              <a:latin typeface="+mn-lt"/>
              <a:ea typeface="+mn-ea"/>
              <a:cs typeface="+mn-cs"/>
            </a:rPr>
            <a:t> som de 25 procenten av åren med störst bevattningsbehov har under de beräknade 30 åren.</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Det innebär att det förekommer torrare och blötare år där bevattningsbehovet kan vara högre eller lägre. </a:t>
          </a:r>
        </a:p>
        <a:p>
          <a:endParaRPr lang="sv-SE" sz="1100">
            <a:solidFill>
              <a:sysClr val="windowText" lastClr="000000"/>
            </a:solidFill>
            <a:effectLst/>
            <a:latin typeface="+mn-lt"/>
            <a:ea typeface="+mn-ea"/>
            <a:cs typeface="+mn-cs"/>
          </a:endParaRPr>
        </a:p>
        <a:p>
          <a:r>
            <a:rPr lang="sv-SE" sz="1100" b="1" strike="noStrike">
              <a:solidFill>
                <a:sysClr val="windowText" lastClr="000000"/>
              </a:solidFill>
              <a:effectLst/>
              <a:latin typeface="+mn-lt"/>
              <a:ea typeface="+mn-ea"/>
              <a:cs typeface="+mn-cs"/>
            </a:rPr>
            <a:t>Inkluderas spridningsförluster i sifforna?</a:t>
          </a:r>
          <a:endParaRPr lang="sv-SE" sz="1100" strike="noStrike">
            <a:solidFill>
              <a:sysClr val="windowText" lastClr="000000"/>
            </a:solidFill>
            <a:effectLst/>
            <a:latin typeface="+mn-lt"/>
            <a:ea typeface="+mn-ea"/>
            <a:cs typeface="+mn-cs"/>
          </a:endParaRPr>
        </a:p>
        <a:p>
          <a:r>
            <a:rPr lang="sv-SE" sz="1100" strike="noStrike">
              <a:solidFill>
                <a:sysClr val="windowText" lastClr="000000"/>
              </a:solidFill>
              <a:effectLst/>
              <a:latin typeface="+mn-lt"/>
              <a:ea typeface="+mn-ea"/>
              <a:cs typeface="+mn-cs"/>
            </a:rPr>
            <a:t>Inga spridningsförluster är medräknade i dessa</a:t>
          </a:r>
          <a:r>
            <a:rPr lang="sv-SE" sz="1100" strike="noStrike" baseline="0">
              <a:solidFill>
                <a:sysClr val="windowText" lastClr="000000"/>
              </a:solidFill>
              <a:effectLst/>
              <a:latin typeface="+mn-lt"/>
              <a:ea typeface="+mn-ea"/>
              <a:cs typeface="+mn-cs"/>
            </a:rPr>
            <a:t> siffror.</a:t>
          </a:r>
          <a:endParaRPr lang="sv-SE" sz="1100" strike="noStrike">
            <a:solidFill>
              <a:sysClr val="windowText" lastClr="000000"/>
            </a:solidFill>
            <a:effectLst/>
            <a:latin typeface="+mn-lt"/>
            <a:ea typeface="+mn-ea"/>
            <a:cs typeface="+mn-cs"/>
          </a:endParaRPr>
        </a:p>
      </xdr:txBody>
    </xdr:sp>
    <xdr:clientData/>
  </xdr:twoCellAnchor>
  <xdr:twoCellAnchor editAs="oneCell">
    <xdr:from>
      <xdr:col>19</xdr:col>
      <xdr:colOff>276225</xdr:colOff>
      <xdr:row>4</xdr:row>
      <xdr:rowOff>9525</xdr:rowOff>
    </xdr:from>
    <xdr:to>
      <xdr:col>24</xdr:col>
      <xdr:colOff>438149</xdr:colOff>
      <xdr:row>28</xdr:row>
      <xdr:rowOff>11183</xdr:rowOff>
    </xdr:to>
    <xdr:pic>
      <xdr:nvPicPr>
        <xdr:cNvPr id="3" name="Bildobjekt 2">
          <a:extLst>
            <a:ext uri="{FF2B5EF4-FFF2-40B4-BE49-F238E27FC236}">
              <a16:creationId xmlns:a16="http://schemas.microsoft.com/office/drawing/2014/main" id="{8D353930-6DA0-4794-B619-09ED3A8E5849}"/>
            </a:ext>
          </a:extLst>
        </xdr:cNvPr>
        <xdr:cNvPicPr>
          <a:picLocks noChangeAspect="1"/>
        </xdr:cNvPicPr>
      </xdr:nvPicPr>
      <xdr:blipFill>
        <a:blip xmlns:r="http://schemas.openxmlformats.org/officeDocument/2006/relationships" r:embed="rId1"/>
        <a:stretch>
          <a:fillRect/>
        </a:stretch>
      </xdr:blipFill>
      <xdr:spPr>
        <a:xfrm>
          <a:off x="13268325" y="904875"/>
          <a:ext cx="3448049" cy="5249933"/>
        </a:xfrm>
        <a:prstGeom prst="rect">
          <a:avLst/>
        </a:prstGeom>
        <a:ln>
          <a:solidFill>
            <a:srgbClr val="E0DDC4"/>
          </a:solidFill>
        </a:ln>
      </xdr:spPr>
    </xdr:pic>
    <xdr:clientData/>
  </xdr:twoCellAnchor>
  <xdr:twoCellAnchor>
    <xdr:from>
      <xdr:col>19</xdr:col>
      <xdr:colOff>342900</xdr:colOff>
      <xdr:row>4</xdr:row>
      <xdr:rowOff>57150</xdr:rowOff>
    </xdr:from>
    <xdr:to>
      <xdr:col>22</xdr:col>
      <xdr:colOff>482803</xdr:colOff>
      <xdr:row>6</xdr:row>
      <xdr:rowOff>12213</xdr:rowOff>
    </xdr:to>
    <xdr:sp macro="" textlink="">
      <xdr:nvSpPr>
        <xdr:cNvPr id="4" name="textruta 3">
          <a:extLst>
            <a:ext uri="{FF2B5EF4-FFF2-40B4-BE49-F238E27FC236}">
              <a16:creationId xmlns:a16="http://schemas.microsoft.com/office/drawing/2014/main" id="{63382B4E-4104-4E3E-A112-03A84FFDFC58}"/>
            </a:ext>
          </a:extLst>
        </xdr:cNvPr>
        <xdr:cNvSpPr txBox="1"/>
      </xdr:nvSpPr>
      <xdr:spPr>
        <a:xfrm>
          <a:off x="13335000" y="952500"/>
          <a:ext cx="2111578" cy="526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solidFill>
                <a:schemeClr val="dk1"/>
              </a:solidFill>
              <a:latin typeface="+mn-lt"/>
              <a:ea typeface="+mn-ea"/>
              <a:cs typeface="+mn-cs"/>
            </a:rPr>
            <a:t>Regionindelning</a:t>
          </a:r>
          <a:endParaRPr lang="sv-SE" sz="1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38099</xdr:colOff>
      <xdr:row>14</xdr:row>
      <xdr:rowOff>6350</xdr:rowOff>
    </xdr:from>
    <xdr:to>
      <xdr:col>5</xdr:col>
      <xdr:colOff>1041400</xdr:colOff>
      <xdr:row>23</xdr:row>
      <xdr:rowOff>19050</xdr:rowOff>
    </xdr:to>
    <xdr:sp macro="" textlink="">
      <xdr:nvSpPr>
        <xdr:cNvPr id="2" name="textruta 1">
          <a:extLst>
            <a:ext uri="{FF2B5EF4-FFF2-40B4-BE49-F238E27FC236}">
              <a16:creationId xmlns:a16="http://schemas.microsoft.com/office/drawing/2014/main" id="{57C3B748-1E18-4EC9-BAE8-C6394FE7BB09}"/>
            </a:ext>
          </a:extLst>
        </xdr:cNvPr>
        <xdr:cNvSpPr txBox="1"/>
      </xdr:nvSpPr>
      <xdr:spPr>
        <a:xfrm>
          <a:off x="4257674" y="2663825"/>
          <a:ext cx="2374901" cy="1774825"/>
        </a:xfrm>
        <a:prstGeom prst="rect">
          <a:avLst/>
        </a:prstGeom>
        <a:solidFill>
          <a:schemeClr val="lt1"/>
        </a:solid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Enligt Svensk Mjölk (2007) kan en normal vattenförbrukning antas uppgå till omkring 400-500 liter per dag för tio anställda på en mjölkgård. Enligt Hushållningssällskapet (Rebecca Asplund, pers. medd.) räknar man med att det går åt 100 liter vatten per person och dygn.</a:t>
          </a: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Produktions_inriktning" xr10:uid="{691CF6AA-FC97-4DEE-9408-61B7CBBDD36F}" sourceName="Produktions-inriktning">
  <extLst>
    <x:ext xmlns:x15="http://schemas.microsoft.com/office/spreadsheetml/2010/11/main" uri="{2F2917AC-EB37-4324-AD4E-5DD8C200BD13}">
      <x15:tableSlicerCache tableId="1"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ktions-inriktning" xr10:uid="{AEC91DCA-0E52-4841-AF20-DF59E2D3F039}" cache="Utsnitt_Produktions_inriktning" caption="Produktions-inriktning"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49B6E8-63EA-4256-9777-E404C90899B4}" name="Tabell1" displayName="Tabell1" ref="A3:I34" totalsRowShown="0" headerRowDxfId="11" headerRowBorderDxfId="10" tableBorderDxfId="9">
  <autoFilter ref="A3:I34" xr:uid="{25955955-5334-4953-90AC-FE2E2D3CCB4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28DDBAD-B121-41FD-B50B-4B93A6BF3901}" name="Produktions-inriktning" dataDxfId="8"/>
    <tableColumn id="2" xr3:uid="{6C73F5D6-152B-4C35-AB36-33D9533F6C3E}" name="Djurslag" dataDxfId="7"/>
    <tableColumn id="3" xr3:uid="{A4869A5B-F366-448B-A314-B6BB666CFE17}" name="Antal djurplatser" dataDxfId="6"/>
    <tableColumn id="4" xr3:uid="{A0B7C275-2D7D-480A-B3E2-52D5843C8977}" name="Antal tvättar/ år" dataDxfId="5"/>
    <tableColumn id="5" xr3:uid="{079E56EC-6EDB-49D3-AFC7-70CF6269753D}" name="m2 byggnadsyta" dataDxfId="4"/>
    <tableColumn id="6" xr3:uid="{3D381EB0-F1B3-4B37-ADC9-25E61D1AC388}" name="m3 per år" dataDxfId="3"/>
    <tableColumn id="7" xr3:uid="{A562E451-0EFF-4522-A8AD-4F1674DEEADE}" name="m3 per dag" dataDxfId="2"/>
    <tableColumn id="8" xr3:uid="{DFF3EB21-361D-48A3-892C-02F165FBD929}" name="m3 per tvätt" dataDxfId="1"/>
    <tableColumn id="9" xr3:uid="{60C632CC-44D5-4F58-808B-6935506BB969}" name="eget värde m3 per år"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A2932-49FA-445F-8119-41894C7C1D7C}">
  <sheetPr codeName="Blad2"/>
  <dimension ref="A1:G36"/>
  <sheetViews>
    <sheetView tabSelected="1" zoomScale="130" zoomScaleNormal="130" workbookViewId="0">
      <selection activeCell="L25" sqref="L25"/>
    </sheetView>
  </sheetViews>
  <sheetFormatPr defaultColWidth="9.42578125" defaultRowHeight="12.75" x14ac:dyDescent="0.2"/>
  <cols>
    <col min="1" max="1" width="38.85546875" style="14" customWidth="1"/>
    <col min="2" max="2" width="0.5703125" style="14" customWidth="1"/>
    <col min="3" max="3" width="10.85546875" style="14" customWidth="1"/>
    <col min="4" max="4" width="16.7109375" style="14" customWidth="1"/>
    <col min="5" max="5" width="4.42578125" style="14" customWidth="1"/>
    <col min="6" max="6" width="34.42578125" style="14" customWidth="1"/>
    <col min="7" max="7" width="3.140625" style="14" customWidth="1"/>
    <col min="8" max="8" width="0.5703125" style="14" customWidth="1"/>
    <col min="9" max="9" width="4.5703125" style="14" customWidth="1"/>
    <col min="10" max="11" width="9.42578125" style="14"/>
    <col min="12" max="12" width="14.85546875" style="14" customWidth="1"/>
    <col min="13" max="13" width="15.5703125" style="14" customWidth="1"/>
    <col min="14" max="16384" width="9.42578125" style="14"/>
  </cols>
  <sheetData>
    <row r="1" spans="1:7" ht="15" x14ac:dyDescent="0.25">
      <c r="A1" s="13"/>
    </row>
    <row r="14" spans="1:7" ht="15.75" x14ac:dyDescent="0.25">
      <c r="A14" s="21"/>
      <c r="B14" s="22"/>
      <c r="C14" s="22"/>
      <c r="D14" s="22"/>
      <c r="E14" s="22"/>
      <c r="F14" s="22"/>
      <c r="G14" s="23"/>
    </row>
    <row r="15" spans="1:7" ht="15" x14ac:dyDescent="0.25">
      <c r="A15" s="63"/>
      <c r="B15" s="64" t="s">
        <v>0</v>
      </c>
      <c r="C15" s="221"/>
      <c r="D15" s="1"/>
      <c r="E15" s="64" t="s">
        <v>1</v>
      </c>
      <c r="F15" s="221"/>
      <c r="G15" s="25"/>
    </row>
    <row r="16" spans="1:7" ht="3.6" customHeight="1" x14ac:dyDescent="0.2">
      <c r="A16" s="17"/>
      <c r="B16" s="17"/>
      <c r="C16" s="17"/>
      <c r="D16" s="17"/>
      <c r="E16" s="17"/>
      <c r="F16" s="17"/>
      <c r="G16" s="67"/>
    </row>
    <row r="17" spans="1:7" ht="15" x14ac:dyDescent="0.25">
      <c r="A17" s="63"/>
      <c r="B17" s="64" t="s">
        <v>2</v>
      </c>
      <c r="C17" s="221"/>
      <c r="D17" s="1"/>
      <c r="E17" s="64" t="s">
        <v>3</v>
      </c>
      <c r="F17" s="221"/>
      <c r="G17" s="25"/>
    </row>
    <row r="18" spans="1:7" x14ac:dyDescent="0.2">
      <c r="A18" s="28"/>
      <c r="B18" s="29"/>
      <c r="C18" s="30"/>
      <c r="D18" s="30"/>
      <c r="E18" s="30"/>
      <c r="F18" s="30"/>
      <c r="G18" s="31"/>
    </row>
    <row r="20" spans="1:7" ht="15.75" x14ac:dyDescent="0.25">
      <c r="A20" s="21" t="s">
        <v>4</v>
      </c>
      <c r="B20" s="22"/>
      <c r="C20" s="22"/>
      <c r="D20" s="23"/>
    </row>
    <row r="21" spans="1:7" x14ac:dyDescent="0.2">
      <c r="A21" s="24"/>
      <c r="B21" s="12"/>
      <c r="C21" s="17"/>
      <c r="D21" s="25"/>
    </row>
    <row r="22" spans="1:7" x14ac:dyDescent="0.2">
      <c r="A22" s="65"/>
      <c r="B22" s="18"/>
      <c r="C22" s="12"/>
      <c r="D22" s="25"/>
    </row>
    <row r="23" spans="1:7" ht="15" x14ac:dyDescent="0.2">
      <c r="A23" s="66" t="s">
        <v>5</v>
      </c>
      <c r="B23" s="12"/>
      <c r="C23" s="85" t="str">
        <f>IF(Djurhållning!F35&gt;0,(ROUND(Djurhållning!F35,-1)),"Ej ifyllt")</f>
        <v>Ej ifyllt</v>
      </c>
      <c r="D23" s="67" t="s">
        <v>6</v>
      </c>
    </row>
    <row r="24" spans="1:7" ht="15" x14ac:dyDescent="0.2">
      <c r="A24" s="66" t="s">
        <v>7</v>
      </c>
      <c r="B24" s="12"/>
      <c r="C24" s="85" t="str">
        <f>IF(Djurhållning!G35&gt;0,(Djurhållning!G35),"Ej ifyllt")</f>
        <v>Ej ifyllt</v>
      </c>
      <c r="D24" s="25" t="s">
        <v>6</v>
      </c>
    </row>
    <row r="25" spans="1:7" ht="15" x14ac:dyDescent="0.2">
      <c r="A25" s="66" t="s">
        <v>8</v>
      </c>
      <c r="B25" s="12"/>
      <c r="C25" s="85" t="str">
        <f>IF(Djurhållning!H35&gt;0,Djurhållning!H35,"Ej ifyllt")</f>
        <v>Ej ifyllt</v>
      </c>
      <c r="D25" s="25" t="s">
        <v>6</v>
      </c>
    </row>
    <row r="26" spans="1:7" x14ac:dyDescent="0.2">
      <c r="A26" s="12"/>
      <c r="B26" s="12"/>
      <c r="C26" s="12"/>
      <c r="D26" s="25"/>
    </row>
    <row r="27" spans="1:7" ht="15" x14ac:dyDescent="0.2">
      <c r="A27" s="26" t="s">
        <v>9</v>
      </c>
      <c r="B27" s="18"/>
      <c r="C27" s="20">
        <f>'Bevattning - sammanfattning'!H9</f>
        <v>0</v>
      </c>
      <c r="D27" s="25" t="s">
        <v>6</v>
      </c>
    </row>
    <row r="28" spans="1:7" x14ac:dyDescent="0.2">
      <c r="A28" s="24"/>
      <c r="B28" s="12"/>
      <c r="C28" s="17"/>
      <c r="D28" s="25"/>
    </row>
    <row r="29" spans="1:7" ht="15" x14ac:dyDescent="0.2">
      <c r="A29" s="26" t="s">
        <v>10</v>
      </c>
      <c r="B29" s="18"/>
      <c r="C29" s="19">
        <f>'Övrig vattenanvändning'!C12</f>
        <v>0</v>
      </c>
      <c r="D29" s="25" t="s">
        <v>6</v>
      </c>
    </row>
    <row r="30" spans="1:7" x14ac:dyDescent="0.2">
      <c r="A30" s="27"/>
      <c r="B30" s="18"/>
      <c r="C30" s="17"/>
      <c r="D30" s="25"/>
    </row>
    <row r="31" spans="1:7" ht="15" x14ac:dyDescent="0.2">
      <c r="A31" s="86" t="s">
        <v>11</v>
      </c>
      <c r="B31" s="18"/>
      <c r="C31" s="85" t="str">
        <f>IF((SUM(C23)+SUM(C27:C29))&gt;0,(SUM(C23)+SUM(C27:C29)), "Ej ifyllt")</f>
        <v>Ej ifyllt</v>
      </c>
      <c r="D31" s="25" t="s">
        <v>6</v>
      </c>
    </row>
    <row r="32" spans="1:7" x14ac:dyDescent="0.2">
      <c r="A32" s="28"/>
      <c r="B32" s="29"/>
      <c r="C32" s="30"/>
      <c r="D32" s="31"/>
    </row>
    <row r="33" spans="1:4" x14ac:dyDescent="0.2">
      <c r="C33" s="84"/>
    </row>
    <row r="34" spans="1:4" ht="15.75" x14ac:dyDescent="0.25">
      <c r="A34" s="21" t="s">
        <v>12</v>
      </c>
      <c r="B34" s="22"/>
      <c r="C34" s="22"/>
      <c r="D34" s="23"/>
    </row>
    <row r="35" spans="1:4" ht="25.5" x14ac:dyDescent="0.2">
      <c r="A35" s="87" t="s">
        <v>13</v>
      </c>
      <c r="B35" s="12"/>
      <c r="C35" s="221"/>
      <c r="D35" s="25"/>
    </row>
    <row r="36" spans="1:4" x14ac:dyDescent="0.2">
      <c r="A36" s="28"/>
      <c r="B36" s="29"/>
      <c r="C36" s="30"/>
      <c r="D36" s="31"/>
    </row>
  </sheetData>
  <sheetProtection sheet="1" objects="1" scenarios="1"/>
  <dataValidations xWindow="144" yWindow="728" count="5">
    <dataValidation allowBlank="1" showInputMessage="1" showErrorMessage="1" prompt="Om du har fyllt i värden under respektive filk kan du se en sammanfattning här" sqref="A20" xr:uid="{404EED1C-EF43-463F-A6CF-41E81B731791}"/>
    <dataValidation allowBlank="1" showInputMessage="1" showErrorMessage="1" promptTitle="Adress" prompt="Fyll i din adress." sqref="G17" xr:uid="{BAA190D4-2352-4A95-B65C-A7942C758E49}"/>
    <dataValidation operator="greaterThan" allowBlank="1" showInputMessage="1" showErrorMessage="1" promptTitle="Datum" prompt="Fyll i dagens datum." sqref="C17" xr:uid="{3B203C56-5F03-4F95-BD8F-20E715027955}"/>
    <dataValidation allowBlank="1" showInputMessage="1" showErrorMessage="1" promptTitle="Version nr" prompt="Skriv ett versionsnummer som hjälper dig hålla koll på dina olika beräkningar." sqref="C15:C16" xr:uid="{DBF8FC8F-FACF-42A1-8E4C-8BF83E665306}"/>
    <dataValidation allowBlank="1" showInputMessage="1" showErrorMessage="1" promptTitle="Namn" prompt="Fyll i ditt namn." sqref="G15:G16" xr:uid="{DD11F1BD-AAD0-4B37-B09A-9EEFF497CF65}"/>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B7126-AB23-4137-AB43-431B89351287}">
  <sheetPr>
    <tabColor theme="3" tint="0.59999389629810485"/>
  </sheetPr>
  <dimension ref="A1:Z39"/>
  <sheetViews>
    <sheetView topLeftCell="B1" zoomScale="93" zoomScaleNormal="93" workbookViewId="0">
      <selection activeCell="J11" sqref="J11"/>
    </sheetView>
  </sheetViews>
  <sheetFormatPr defaultRowHeight="15" x14ac:dyDescent="0.25"/>
  <cols>
    <col min="1" max="1" width="22.85546875" hidden="1" customWidth="1"/>
    <col min="2" max="2" width="24.28515625" customWidth="1"/>
    <col min="3" max="3" width="11.7109375" customWidth="1"/>
    <col min="4" max="5" width="16" bestFit="1" customWidth="1"/>
    <col min="6" max="6" width="9.42578125" bestFit="1" customWidth="1"/>
    <col min="7" max="7" width="10.5703125" bestFit="1" customWidth="1"/>
    <col min="8" max="8" width="12" bestFit="1" customWidth="1"/>
    <col min="9" max="9" width="19.5703125" customWidth="1"/>
    <col min="11" max="11" width="9.28515625" customWidth="1"/>
    <col min="12" max="12" width="8.140625" customWidth="1"/>
    <col min="14" max="14" width="9.42578125" customWidth="1"/>
  </cols>
  <sheetData>
    <row r="1" spans="1:26" ht="25.5" x14ac:dyDescent="0.25">
      <c r="A1" s="1"/>
      <c r="B1" s="136" t="s">
        <v>14</v>
      </c>
      <c r="C1" s="71"/>
      <c r="D1" s="71"/>
      <c r="E1" s="71"/>
      <c r="F1" s="215"/>
      <c r="G1" s="215"/>
      <c r="H1" s="215"/>
      <c r="I1" s="215"/>
      <c r="J1" s="71"/>
      <c r="K1" s="71"/>
      <c r="L1" s="1"/>
      <c r="M1" s="1"/>
      <c r="N1" s="1"/>
      <c r="O1" s="1"/>
      <c r="P1" s="1"/>
      <c r="Q1" s="1"/>
      <c r="R1" s="1"/>
      <c r="S1" s="1"/>
      <c r="T1" s="1"/>
      <c r="U1" s="1"/>
      <c r="V1" s="1"/>
      <c r="W1" s="1"/>
      <c r="X1" s="1"/>
      <c r="Y1" s="1"/>
      <c r="Z1" s="1"/>
    </row>
    <row r="2" spans="1:26" s="36" customFormat="1" x14ac:dyDescent="0.25">
      <c r="B2" s="35"/>
      <c r="C2" s="35"/>
      <c r="D2" s="35"/>
      <c r="E2" s="35"/>
      <c r="F2" s="37"/>
      <c r="G2" s="37"/>
      <c r="H2" s="35"/>
      <c r="I2" s="37"/>
      <c r="J2" s="37"/>
      <c r="K2" s="35"/>
      <c r="L2" s="37"/>
      <c r="M2" s="37"/>
      <c r="N2" s="37"/>
      <c r="O2" s="37"/>
      <c r="P2" s="37"/>
      <c r="Q2" s="37"/>
      <c r="R2" s="37"/>
      <c r="S2" s="37"/>
      <c r="T2" s="37"/>
      <c r="U2" s="37"/>
      <c r="V2" s="37"/>
      <c r="W2" s="37"/>
      <c r="X2" s="37"/>
      <c r="Y2" s="37"/>
      <c r="Z2" s="37"/>
    </row>
    <row r="3" spans="1:26" s="36" customFormat="1" ht="30" x14ac:dyDescent="0.25">
      <c r="A3" s="59" t="s">
        <v>15</v>
      </c>
      <c r="B3" s="60" t="s">
        <v>16</v>
      </c>
      <c r="C3" s="60" t="s">
        <v>17</v>
      </c>
      <c r="D3" s="60" t="s">
        <v>18</v>
      </c>
      <c r="E3" s="60" t="s">
        <v>208</v>
      </c>
      <c r="F3" s="60" t="s">
        <v>202</v>
      </c>
      <c r="G3" s="60" t="s">
        <v>205</v>
      </c>
      <c r="H3" s="60" t="s">
        <v>206</v>
      </c>
      <c r="I3" s="61" t="s">
        <v>207</v>
      </c>
      <c r="J3" s="37"/>
      <c r="K3" s="37"/>
      <c r="L3" s="37"/>
      <c r="M3" s="37"/>
      <c r="O3" s="37"/>
      <c r="P3" s="37"/>
      <c r="Q3" s="37"/>
      <c r="R3" s="37"/>
      <c r="S3" s="37"/>
      <c r="T3" s="37"/>
      <c r="U3" s="37"/>
      <c r="V3" s="37"/>
      <c r="W3" s="37"/>
      <c r="X3" s="37"/>
      <c r="Y3" s="37"/>
      <c r="Z3" s="37"/>
    </row>
    <row r="4" spans="1:26" x14ac:dyDescent="0.25">
      <c r="A4" s="57" t="s">
        <v>19</v>
      </c>
      <c r="B4" s="137" t="s">
        <v>203</v>
      </c>
      <c r="C4" s="138"/>
      <c r="D4" s="139"/>
      <c r="E4" s="133"/>
      <c r="F4" s="140">
        <f>Tabell1[[#This Row],[Antal djurplatser]]*'siffror för djurhållning'!C2</f>
        <v>0</v>
      </c>
      <c r="G4" s="141">
        <f>Tabell1[[#This Row],[m3 per år]]/365</f>
        <v>0</v>
      </c>
      <c r="H4" s="133"/>
      <c r="I4" s="223"/>
      <c r="J4" s="1"/>
      <c r="K4" s="1"/>
      <c r="L4" s="1"/>
      <c r="M4" s="1"/>
      <c r="N4" s="1"/>
      <c r="O4" s="1"/>
      <c r="P4" s="1"/>
      <c r="Q4" s="1"/>
      <c r="R4" s="1"/>
      <c r="S4" s="1"/>
      <c r="T4" s="1"/>
      <c r="U4" s="1"/>
      <c r="V4" s="1"/>
      <c r="W4" s="1"/>
      <c r="X4" s="1"/>
      <c r="Y4" s="1"/>
      <c r="Z4" s="1"/>
    </row>
    <row r="5" spans="1:26" x14ac:dyDescent="0.25">
      <c r="A5" s="57" t="s">
        <v>19</v>
      </c>
      <c r="B5" s="142" t="s">
        <v>20</v>
      </c>
      <c r="C5" s="138"/>
      <c r="D5" s="139"/>
      <c r="E5" s="133"/>
      <c r="F5" s="143">
        <f>Tabell1[[#This Row],[Antal djurplatser]]*'siffror för djurhållning'!C3</f>
        <v>0</v>
      </c>
      <c r="G5" s="141">
        <f>Tabell1[[#This Row],[m3 per år]]/365</f>
        <v>0</v>
      </c>
      <c r="H5" s="133"/>
      <c r="I5" s="224"/>
      <c r="J5" s="1"/>
      <c r="K5" s="1"/>
      <c r="L5" s="1"/>
      <c r="M5" s="1"/>
      <c r="N5" s="1"/>
      <c r="O5" s="1"/>
      <c r="P5" s="1"/>
      <c r="Q5" s="1"/>
      <c r="R5" s="1"/>
      <c r="S5" s="1"/>
      <c r="T5" s="1"/>
      <c r="U5" s="1"/>
      <c r="V5" s="1"/>
      <c r="W5" s="1"/>
      <c r="X5" s="1"/>
      <c r="Y5" s="1"/>
      <c r="Z5" s="1"/>
    </row>
    <row r="6" spans="1:26" x14ac:dyDescent="0.25">
      <c r="A6" s="57" t="s">
        <v>19</v>
      </c>
      <c r="B6" s="142" t="s">
        <v>21</v>
      </c>
      <c r="C6" s="138"/>
      <c r="D6" s="139"/>
      <c r="E6" s="133"/>
      <c r="F6" s="143">
        <f>Tabell1[[#This Row],[Antal djurplatser]]*'siffror för djurhållning'!C4</f>
        <v>0</v>
      </c>
      <c r="G6" s="141">
        <f>Tabell1[[#This Row],[m3 per år]]/365</f>
        <v>0</v>
      </c>
      <c r="H6" s="133"/>
      <c r="I6" s="224"/>
      <c r="J6" s="1"/>
      <c r="K6" s="1"/>
      <c r="L6" s="1"/>
      <c r="M6" s="1"/>
      <c r="N6" s="1"/>
      <c r="O6" s="1"/>
      <c r="P6" s="1"/>
      <c r="Q6" s="1"/>
      <c r="R6" s="1"/>
      <c r="S6" s="1"/>
      <c r="T6" s="1"/>
      <c r="U6" s="1"/>
      <c r="V6" s="1"/>
      <c r="W6" s="1"/>
      <c r="X6" s="1"/>
      <c r="Y6" s="1"/>
      <c r="Z6" s="1"/>
    </row>
    <row r="7" spans="1:26" ht="30" x14ac:dyDescent="0.25">
      <c r="A7" s="57" t="s">
        <v>19</v>
      </c>
      <c r="B7" s="142" t="s">
        <v>22</v>
      </c>
      <c r="C7" s="138"/>
      <c r="D7" s="139"/>
      <c r="E7" s="133"/>
      <c r="F7" s="143">
        <f>Tabell1[[#This Row],[Antal djurplatser]]*'siffror för djurhållning'!C5</f>
        <v>0</v>
      </c>
      <c r="G7" s="141">
        <f>Tabell1[[#This Row],[m3 per år]]/365</f>
        <v>0</v>
      </c>
      <c r="H7" s="133"/>
      <c r="I7" s="224"/>
      <c r="J7" s="1"/>
      <c r="K7" s="1"/>
      <c r="L7" s="1"/>
      <c r="M7" s="1"/>
      <c r="N7" s="1"/>
      <c r="O7" s="1"/>
      <c r="P7" s="1"/>
      <c r="Q7" s="1"/>
      <c r="R7" s="1"/>
      <c r="S7" s="1"/>
      <c r="T7" s="1"/>
      <c r="U7" s="1"/>
      <c r="V7" s="1"/>
      <c r="W7" s="1"/>
      <c r="X7" s="1"/>
      <c r="Y7" s="1"/>
      <c r="Z7" s="1"/>
    </row>
    <row r="8" spans="1:26" ht="30" x14ac:dyDescent="0.25">
      <c r="A8" s="57" t="s">
        <v>19</v>
      </c>
      <c r="B8" s="142" t="s">
        <v>23</v>
      </c>
      <c r="C8" s="138"/>
      <c r="D8" s="139"/>
      <c r="E8" s="133"/>
      <c r="F8" s="143">
        <f>Tabell1[[#This Row],[Antal djurplatser]]*'siffror för djurhållning'!C6</f>
        <v>0</v>
      </c>
      <c r="G8" s="141">
        <f>Tabell1[[#This Row],[m3 per år]]/365</f>
        <v>0</v>
      </c>
      <c r="H8" s="133"/>
      <c r="I8" s="224"/>
      <c r="J8" s="1"/>
      <c r="K8" s="1"/>
      <c r="L8" s="1"/>
      <c r="M8" s="1"/>
      <c r="N8" s="1"/>
      <c r="O8" s="1"/>
      <c r="P8" s="1"/>
      <c r="Q8" s="1"/>
      <c r="R8" s="1"/>
      <c r="S8" s="1"/>
      <c r="T8" s="1"/>
      <c r="U8" s="1"/>
      <c r="V8" s="1"/>
      <c r="W8" s="1"/>
      <c r="X8" s="1"/>
      <c r="Y8" s="1"/>
      <c r="Z8" s="1"/>
    </row>
    <row r="9" spans="1:26" ht="30" x14ac:dyDescent="0.25">
      <c r="A9" s="57" t="s">
        <v>19</v>
      </c>
      <c r="B9" s="144" t="s">
        <v>204</v>
      </c>
      <c r="C9" s="138"/>
      <c r="D9" s="145"/>
      <c r="E9" s="133"/>
      <c r="F9" s="143">
        <f>Tabell1[[#This Row],[m3 per dag]]*365</f>
        <v>0</v>
      </c>
      <c r="G9" s="141">
        <f>Tabell1[[#This Row],[Antal djurplatser]]*'siffror för djurhållning'!C7/1000</f>
        <v>0</v>
      </c>
      <c r="H9" s="133"/>
      <c r="I9" s="224"/>
      <c r="J9" s="1"/>
      <c r="K9" s="1"/>
      <c r="L9" s="1"/>
      <c r="M9" s="1"/>
      <c r="N9" s="1"/>
      <c r="O9" s="1"/>
      <c r="P9" s="1"/>
      <c r="Q9" s="1"/>
      <c r="R9" s="1"/>
      <c r="S9" s="1"/>
      <c r="T9" s="1"/>
      <c r="U9" s="1"/>
      <c r="V9" s="1"/>
      <c r="W9" s="1"/>
      <c r="X9" s="1"/>
      <c r="Y9" s="1"/>
      <c r="Z9" s="1"/>
    </row>
    <row r="10" spans="1:26" ht="30" x14ac:dyDescent="0.25">
      <c r="A10" s="57" t="s">
        <v>19</v>
      </c>
      <c r="B10" s="144" t="s">
        <v>24</v>
      </c>
      <c r="C10" s="138"/>
      <c r="D10" s="145">
        <v>1</v>
      </c>
      <c r="E10" s="133"/>
      <c r="F10" s="143">
        <f>Tabell1[[#This Row],[Antal djurplatser]]*'siffror för djurhållning'!C8/1000</f>
        <v>0</v>
      </c>
      <c r="G10" s="134"/>
      <c r="H10" s="146">
        <f>IF(ISBLANK(Tabell1[[#This Row],[eget värde m3 per år]]),Tabell1[[#This Row],[m3 per år]],Tabell1[[#This Row],[eget värde m3 per år]]/Tabell1[[#This Row],[Antal tvättar/ år]])</f>
        <v>0</v>
      </c>
      <c r="I10" s="224"/>
      <c r="J10" s="1"/>
      <c r="K10" s="1"/>
      <c r="L10" s="1"/>
      <c r="M10" s="1"/>
      <c r="N10" s="1"/>
      <c r="O10" s="1"/>
      <c r="P10" s="1"/>
      <c r="Q10" s="1"/>
      <c r="R10" s="1"/>
      <c r="S10" s="1"/>
      <c r="T10" s="1"/>
      <c r="U10" s="1"/>
      <c r="V10" s="1"/>
      <c r="W10" s="1"/>
      <c r="X10" s="1"/>
      <c r="Y10" s="1"/>
      <c r="Z10" s="1"/>
    </row>
    <row r="11" spans="1:26" ht="30" x14ac:dyDescent="0.25">
      <c r="A11" s="57" t="s">
        <v>19</v>
      </c>
      <c r="B11" s="144" t="s">
        <v>25</v>
      </c>
      <c r="C11" s="138"/>
      <c r="D11" s="145">
        <v>1</v>
      </c>
      <c r="E11" s="133"/>
      <c r="F11" s="143">
        <f>Tabell1[[#This Row],[Antal djurplatser]]*'siffror för djurhållning'!C9/1000</f>
        <v>0</v>
      </c>
      <c r="G11" s="134"/>
      <c r="H11" s="146">
        <f>IF(ISBLANK(Tabell1[[#This Row],[eget värde m3 per år]]),Tabell1[[#This Row],[m3 per år]],Tabell1[[#This Row],[eget värde m3 per år]]/Tabell1[[#This Row],[Antal tvättar/ år]])</f>
        <v>0</v>
      </c>
      <c r="I11" s="224"/>
      <c r="J11" s="1"/>
      <c r="K11" s="1"/>
      <c r="L11" s="1"/>
      <c r="M11" s="1"/>
      <c r="N11" s="1"/>
      <c r="O11" s="1"/>
      <c r="P11" s="1"/>
      <c r="Q11" s="1"/>
      <c r="R11" s="1"/>
      <c r="S11" s="1"/>
      <c r="T11" s="1"/>
      <c r="U11" s="1"/>
      <c r="V11" s="1"/>
      <c r="W11" s="1"/>
      <c r="X11" s="1"/>
      <c r="Y11" s="1"/>
      <c r="Z11" s="1"/>
    </row>
    <row r="12" spans="1:26" x14ac:dyDescent="0.25">
      <c r="A12" s="57" t="s">
        <v>19</v>
      </c>
      <c r="B12" s="144" t="s">
        <v>26</v>
      </c>
      <c r="C12" s="138"/>
      <c r="D12" s="147"/>
      <c r="E12" s="133"/>
      <c r="F12" s="143">
        <f>H12*Tabell1[[#This Row],[Antal tvättar/ år]]</f>
        <v>0</v>
      </c>
      <c r="G12" s="134"/>
      <c r="H12" s="146">
        <f>IF(ISBLANK(Tabell1[[#This Row],[eget värde m3 per år]]), Tabell1[[#This Row],[Antal djurplatser]]*'siffror för djurhållning'!C10/1000,Tabell1[[#This Row],[eget värde m3 per år]]/Tabell1[[#This Row],[Antal tvättar/ år]])</f>
        <v>0</v>
      </c>
      <c r="I12" s="224"/>
      <c r="J12" s="1"/>
      <c r="K12" s="1"/>
      <c r="L12" s="1"/>
      <c r="M12" s="1"/>
      <c r="N12" s="1"/>
      <c r="O12" s="1"/>
      <c r="P12" s="1"/>
      <c r="Q12" s="1"/>
      <c r="R12" s="1"/>
      <c r="S12" s="1"/>
      <c r="T12" s="1"/>
      <c r="U12" s="1"/>
      <c r="V12" s="1"/>
      <c r="W12" s="1"/>
      <c r="X12" s="1"/>
      <c r="Y12" s="1"/>
      <c r="Z12" s="1"/>
    </row>
    <row r="13" spans="1:26" x14ac:dyDescent="0.25">
      <c r="A13" s="58" t="s">
        <v>27</v>
      </c>
      <c r="B13" s="142" t="s">
        <v>28</v>
      </c>
      <c r="C13" s="138"/>
      <c r="D13" s="88">
        <v>1</v>
      </c>
      <c r="E13" s="133"/>
      <c r="F13" s="143">
        <f>Tabell1[[#This Row],[Antal djurplatser]]*'siffror för djurhållning'!C11</f>
        <v>0</v>
      </c>
      <c r="G13" s="141">
        <f>Tabell1[[#This Row],[m3 per år]]/365</f>
        <v>0</v>
      </c>
      <c r="H13" s="133"/>
      <c r="I13" s="224"/>
      <c r="J13" s="1"/>
      <c r="K13" s="1"/>
      <c r="L13" s="1"/>
      <c r="M13" s="1"/>
      <c r="N13" s="1"/>
      <c r="O13" s="1"/>
      <c r="P13" s="1"/>
      <c r="Q13" s="1"/>
      <c r="R13" s="1"/>
      <c r="S13" s="1"/>
      <c r="T13" s="1"/>
      <c r="U13" s="1"/>
      <c r="V13" s="1"/>
      <c r="W13" s="1"/>
      <c r="X13" s="1"/>
      <c r="Y13" s="1"/>
      <c r="Z13" s="1"/>
    </row>
    <row r="14" spans="1:26" x14ac:dyDescent="0.25">
      <c r="A14" s="58" t="s">
        <v>27</v>
      </c>
      <c r="B14" s="142" t="s">
        <v>29</v>
      </c>
      <c r="C14" s="138"/>
      <c r="D14" s="88"/>
      <c r="E14" s="133"/>
      <c r="F14" s="143">
        <f>Tabell1[[#This Row],[Antal djurplatser]]*'siffror för djurhållning'!C12</f>
        <v>0</v>
      </c>
      <c r="G14" s="141">
        <f>Tabell1[[#This Row],[m3 per år]]/365</f>
        <v>0</v>
      </c>
      <c r="H14" s="133"/>
      <c r="I14" s="224"/>
      <c r="K14" s="1"/>
      <c r="L14" s="1"/>
      <c r="M14" s="1"/>
      <c r="N14" s="1"/>
      <c r="O14" s="1"/>
      <c r="P14" s="1"/>
      <c r="Q14" s="1"/>
      <c r="R14" s="1"/>
      <c r="S14" s="1"/>
      <c r="T14" s="1"/>
      <c r="U14" s="1"/>
      <c r="V14" s="1"/>
      <c r="W14" s="1"/>
      <c r="X14" s="1"/>
      <c r="Y14" s="1"/>
      <c r="Z14" s="1"/>
    </row>
    <row r="15" spans="1:26" x14ac:dyDescent="0.25">
      <c r="A15" s="58" t="s">
        <v>27</v>
      </c>
      <c r="B15" s="142" t="s">
        <v>30</v>
      </c>
      <c r="C15" s="138"/>
      <c r="D15" s="88"/>
      <c r="E15" s="133"/>
      <c r="F15" s="143">
        <f>Tabell1[[#This Row],[Antal djurplatser]]*'siffror för djurhållning'!C13</f>
        <v>0</v>
      </c>
      <c r="G15" s="141">
        <f>Tabell1[[#This Row],[m3 per år]]/365</f>
        <v>0</v>
      </c>
      <c r="H15" s="133"/>
      <c r="I15" s="224"/>
      <c r="J15" s="1"/>
      <c r="K15" s="1"/>
      <c r="L15" s="1"/>
      <c r="M15" s="1"/>
      <c r="N15" s="1"/>
      <c r="O15" s="1"/>
      <c r="P15" s="1"/>
      <c r="Q15" s="1"/>
      <c r="R15" s="1"/>
      <c r="S15" s="1"/>
      <c r="T15" s="1"/>
      <c r="U15" s="1"/>
      <c r="V15" s="1"/>
      <c r="W15" s="1"/>
      <c r="X15" s="1"/>
      <c r="Y15" s="1"/>
      <c r="Z15" s="1"/>
    </row>
    <row r="16" spans="1:26" x14ac:dyDescent="0.25">
      <c r="A16" s="58" t="s">
        <v>27</v>
      </c>
      <c r="B16" s="142" t="s">
        <v>31</v>
      </c>
      <c r="C16" s="138"/>
      <c r="D16" s="88"/>
      <c r="E16" s="133"/>
      <c r="F16" s="143">
        <f>Tabell1[[#This Row],[Antal djurplatser]]*'siffror för djurhållning'!C14</f>
        <v>0</v>
      </c>
      <c r="G16" s="141">
        <f>Tabell1[[#This Row],[m3 per år]]/365</f>
        <v>0</v>
      </c>
      <c r="H16" s="133"/>
      <c r="I16" s="224"/>
      <c r="J16" s="1"/>
      <c r="K16" s="1"/>
      <c r="L16" s="1"/>
      <c r="M16" s="1"/>
      <c r="N16" s="1"/>
      <c r="O16" s="1"/>
      <c r="P16" s="1"/>
      <c r="Q16" s="1"/>
      <c r="R16" s="1"/>
      <c r="S16" s="1"/>
      <c r="T16" s="1"/>
      <c r="U16" s="1"/>
      <c r="V16" s="1"/>
      <c r="W16" s="1"/>
      <c r="X16" s="1"/>
      <c r="Y16" s="1"/>
      <c r="Z16" s="1"/>
    </row>
    <row r="17" spans="1:26" ht="30" x14ac:dyDescent="0.25">
      <c r="A17" s="58" t="s">
        <v>27</v>
      </c>
      <c r="B17" s="142" t="s">
        <v>32</v>
      </c>
      <c r="C17" s="138"/>
      <c r="D17" s="147"/>
      <c r="E17" s="133"/>
      <c r="F17" s="143">
        <f>H17*Tabell1[[#This Row],[Antal tvättar/ år]]</f>
        <v>0</v>
      </c>
      <c r="G17" s="134"/>
      <c r="H17" s="146">
        <f>IF(ISBLANK(Tabell1[[#This Row],[eget värde m3 per år]]), Tabell1[[#This Row],[Antal djurplatser]]*'siffror för djurhållning'!C15/1000,Tabell1[[#This Row],[eget värde m3 per år]]/Tabell1[[#This Row],[Antal tvättar/ år]])</f>
        <v>0</v>
      </c>
      <c r="I17" s="224"/>
      <c r="J17" s="1"/>
      <c r="K17" s="1"/>
      <c r="L17" s="1"/>
      <c r="M17" s="1"/>
      <c r="N17" s="1"/>
      <c r="O17" s="1"/>
      <c r="P17" s="1"/>
      <c r="Q17" s="1"/>
      <c r="R17" s="1"/>
      <c r="S17" s="1"/>
      <c r="T17" s="1"/>
      <c r="U17" s="1"/>
      <c r="V17" s="1"/>
      <c r="W17" s="1"/>
      <c r="X17" s="1"/>
      <c r="Y17" s="1"/>
      <c r="Z17" s="1"/>
    </row>
    <row r="18" spans="1:26" ht="30" x14ac:dyDescent="0.25">
      <c r="A18" s="58" t="s">
        <v>27</v>
      </c>
      <c r="B18" s="148" t="s">
        <v>33</v>
      </c>
      <c r="C18" s="138"/>
      <c r="D18" s="222"/>
      <c r="E18" s="133"/>
      <c r="F18" s="143">
        <f>Tabell1[[#This Row],[Antal djurplatser]]*'siffror för djurhållning'!C16/1000*Tabell1[[#This Row],[Antal tvättar/ år]]</f>
        <v>0</v>
      </c>
      <c r="G18" s="134"/>
      <c r="H18" s="146">
        <f>IF(ISBLANK(Tabell1[[#This Row],[eget värde m3 per år]]), Tabell1[[#This Row],[m3 per år]],Tabell1[[#This Row],[eget värde m3 per år]]/Tabell1[[#This Row],[Antal tvättar/ år]])</f>
        <v>0</v>
      </c>
      <c r="I18" s="224"/>
      <c r="J18" s="1"/>
      <c r="K18" s="1"/>
      <c r="L18" s="1"/>
      <c r="M18" s="1"/>
      <c r="N18" s="1"/>
      <c r="O18" s="1"/>
      <c r="P18" s="1"/>
      <c r="Q18" s="1"/>
      <c r="R18" s="1"/>
      <c r="S18" s="1"/>
      <c r="T18" s="1"/>
      <c r="U18" s="1"/>
      <c r="V18" s="1"/>
      <c r="W18" s="1"/>
      <c r="X18" s="1"/>
      <c r="Y18" s="1"/>
      <c r="Z18" s="1"/>
    </row>
    <row r="19" spans="1:26" x14ac:dyDescent="0.25">
      <c r="A19" s="58" t="s">
        <v>34</v>
      </c>
      <c r="B19" s="142" t="s">
        <v>35</v>
      </c>
      <c r="C19" s="138"/>
      <c r="D19" s="88"/>
      <c r="E19" s="133"/>
      <c r="F19" s="143">
        <f>Tabell1[[#This Row],[Antal djurplatser]]*'siffror för djurhållning'!C17</f>
        <v>0</v>
      </c>
      <c r="G19" s="141">
        <f>Tabell1[[#This Row],[m3 per år]]/365</f>
        <v>0</v>
      </c>
      <c r="H19" s="133"/>
      <c r="I19" s="224"/>
      <c r="J19" s="1"/>
      <c r="K19" s="1"/>
      <c r="L19" s="1"/>
      <c r="M19" s="1"/>
      <c r="N19" s="1"/>
      <c r="O19" s="1"/>
      <c r="P19" s="1"/>
      <c r="Q19" s="1"/>
      <c r="R19" s="1"/>
      <c r="S19" s="1"/>
      <c r="T19" s="1"/>
      <c r="U19" s="1"/>
      <c r="V19" s="1"/>
      <c r="W19" s="1"/>
      <c r="X19" s="1"/>
      <c r="Y19" s="1"/>
      <c r="Z19" s="1"/>
    </row>
    <row r="20" spans="1:26" x14ac:dyDescent="0.25">
      <c r="A20" s="58" t="s">
        <v>34</v>
      </c>
      <c r="B20" s="149" t="s">
        <v>36</v>
      </c>
      <c r="C20" s="138"/>
      <c r="D20" s="88"/>
      <c r="E20" s="133"/>
      <c r="F20" s="143">
        <f>Tabell1[[#This Row],[Antal djurplatser]]*'siffror för djurhållning'!C18</f>
        <v>0</v>
      </c>
      <c r="G20" s="141">
        <f>Tabell1[[#This Row],[m3 per år]]/365</f>
        <v>0</v>
      </c>
      <c r="H20" s="133"/>
      <c r="I20" s="224"/>
      <c r="J20" s="1"/>
      <c r="K20" s="1"/>
      <c r="L20" s="1"/>
      <c r="M20" s="1"/>
      <c r="N20" s="1"/>
      <c r="O20" s="1"/>
      <c r="P20" s="1"/>
      <c r="Q20" s="1"/>
      <c r="R20" s="1"/>
      <c r="S20" s="1"/>
      <c r="T20" s="1"/>
      <c r="U20" s="1"/>
      <c r="V20" s="1"/>
      <c r="W20" s="1"/>
      <c r="X20" s="1"/>
      <c r="Y20" s="1"/>
      <c r="Z20" s="1"/>
    </row>
    <row r="21" spans="1:26" x14ac:dyDescent="0.25">
      <c r="A21" s="58" t="s">
        <v>34</v>
      </c>
      <c r="B21" s="142" t="s">
        <v>37</v>
      </c>
      <c r="C21" s="138"/>
      <c r="D21" s="88"/>
      <c r="E21" s="133"/>
      <c r="F21" s="143">
        <f>Tabell1[[#This Row],[Antal djurplatser]]*'siffror för djurhållning'!C19</f>
        <v>0</v>
      </c>
      <c r="G21" s="141">
        <f>Tabell1[[#This Row],[m3 per år]]/365</f>
        <v>0</v>
      </c>
      <c r="H21" s="133"/>
      <c r="I21" s="224"/>
      <c r="J21" s="1"/>
      <c r="K21" s="1"/>
      <c r="L21" s="1"/>
      <c r="M21" s="1"/>
      <c r="N21" s="1"/>
      <c r="O21" s="1"/>
      <c r="P21" s="1"/>
      <c r="Q21" s="1"/>
      <c r="R21" s="1"/>
      <c r="S21" s="1"/>
      <c r="T21" s="1"/>
      <c r="U21" s="1"/>
      <c r="V21" s="1"/>
      <c r="W21" s="1"/>
      <c r="X21" s="1"/>
      <c r="Y21" s="1"/>
      <c r="Z21" s="1"/>
    </row>
    <row r="22" spans="1:26" x14ac:dyDescent="0.25">
      <c r="A22" s="58" t="s">
        <v>34</v>
      </c>
      <c r="B22" s="142" t="s">
        <v>38</v>
      </c>
      <c r="C22" s="138"/>
      <c r="D22" s="88">
        <v>1</v>
      </c>
      <c r="E22" s="133"/>
      <c r="F22" s="143">
        <f>Tabell1[[#This Row],[Antal djurplatser]]*'siffror för djurhållning'!C20/1000</f>
        <v>0</v>
      </c>
      <c r="G22" s="134"/>
      <c r="H22" s="150">
        <f>IF(ISBLANK(Tabell1[[#This Row],[eget värde m3 per år]]), Tabell1[[#This Row],[m3 per år]],Tabell1[[#This Row],[eget värde m3 per år]]/Tabell1[[#This Row],[Antal tvättar/ år]])</f>
        <v>0</v>
      </c>
      <c r="I22" s="224"/>
      <c r="J22" s="1"/>
      <c r="K22" s="1"/>
      <c r="L22" s="1"/>
      <c r="M22" s="1"/>
      <c r="N22" s="1"/>
      <c r="O22" s="1"/>
      <c r="P22" s="1"/>
      <c r="Q22" s="1"/>
      <c r="R22" s="1"/>
      <c r="S22" s="1"/>
      <c r="T22" s="1"/>
      <c r="U22" s="1"/>
      <c r="V22" s="1"/>
      <c r="W22" s="1"/>
      <c r="X22" s="1"/>
      <c r="Y22" s="1"/>
      <c r="Z22" s="1"/>
    </row>
    <row r="23" spans="1:26" x14ac:dyDescent="0.25">
      <c r="A23" s="58" t="s">
        <v>34</v>
      </c>
      <c r="B23" s="142" t="s">
        <v>39</v>
      </c>
      <c r="C23" s="133"/>
      <c r="D23" s="147"/>
      <c r="E23" s="138"/>
      <c r="F23" s="143">
        <f>Tabell1[[#This Row],[m3 per tvätt]]*Tabell1[[#This Row],[Antal tvättar/ år]]</f>
        <v>0</v>
      </c>
      <c r="G23" s="134"/>
      <c r="H23" s="146">
        <f>IF(ISBLANK(Tabell1[[#This Row],[eget värde m3 per år]]),Tabell1[[#This Row],[m2 byggnadsyta]]*'siffror för djurhållning'!C21/1000,Tabell1[[#This Row],[eget värde m3 per år]]/Tabell1[[#This Row],[Antal tvättar/ år]])</f>
        <v>0</v>
      </c>
      <c r="I23" s="224"/>
      <c r="J23" s="1"/>
      <c r="K23" s="1"/>
      <c r="L23" s="1"/>
      <c r="M23" s="1"/>
      <c r="N23" s="1"/>
      <c r="O23" s="1"/>
      <c r="P23" s="1"/>
      <c r="Q23" s="1"/>
      <c r="R23" s="1"/>
      <c r="S23" s="1"/>
      <c r="T23" s="1"/>
      <c r="U23" s="1"/>
      <c r="V23" s="1"/>
      <c r="W23" s="1"/>
      <c r="X23" s="1"/>
      <c r="Y23" s="1"/>
      <c r="Z23" s="1"/>
    </row>
    <row r="24" spans="1:26" x14ac:dyDescent="0.25">
      <c r="A24" s="58" t="s">
        <v>40</v>
      </c>
      <c r="B24" s="142" t="s">
        <v>41</v>
      </c>
      <c r="C24" s="138"/>
      <c r="D24" s="88"/>
      <c r="E24" s="133"/>
      <c r="F24" s="143">
        <f>Tabell1[[#This Row],[Antal djurplatser]]*'siffror för djurhållning'!C22</f>
        <v>0</v>
      </c>
      <c r="G24" s="141">
        <f>Tabell1[[#This Row],[m3 per år]]/365</f>
        <v>0</v>
      </c>
      <c r="H24" s="133"/>
      <c r="I24" s="224"/>
      <c r="J24" s="1"/>
      <c r="K24" s="1"/>
      <c r="L24" s="1"/>
      <c r="M24" s="1"/>
      <c r="N24" s="1"/>
      <c r="O24" s="1"/>
      <c r="P24" s="1"/>
      <c r="Q24" s="1"/>
      <c r="R24" s="1"/>
      <c r="S24" s="1"/>
      <c r="T24" s="1"/>
      <c r="U24" s="1"/>
      <c r="V24" s="1"/>
      <c r="W24" s="1"/>
      <c r="X24" s="1"/>
      <c r="Y24" s="1"/>
      <c r="Z24" s="1"/>
    </row>
    <row r="25" spans="1:26" x14ac:dyDescent="0.25">
      <c r="A25" s="58" t="s">
        <v>40</v>
      </c>
      <c r="B25" s="142" t="s">
        <v>42</v>
      </c>
      <c r="C25" s="138"/>
      <c r="D25" s="88"/>
      <c r="E25" s="133"/>
      <c r="F25" s="143">
        <f>Tabell1[[#This Row],[Antal djurplatser]]*'siffror för djurhållning'!C23</f>
        <v>0</v>
      </c>
      <c r="G25" s="141">
        <f>Tabell1[[#This Row],[m3 per år]]/365</f>
        <v>0</v>
      </c>
      <c r="H25" s="133"/>
      <c r="I25" s="224"/>
      <c r="J25" s="1"/>
      <c r="K25" s="1"/>
      <c r="L25" s="1"/>
      <c r="M25" s="1"/>
      <c r="N25" s="1"/>
      <c r="O25" s="1"/>
      <c r="P25" s="1"/>
      <c r="Q25" s="1"/>
      <c r="R25" s="1"/>
      <c r="S25" s="1"/>
      <c r="T25" s="1"/>
      <c r="U25" s="1"/>
      <c r="V25" s="1"/>
      <c r="W25" s="1"/>
      <c r="X25" s="1"/>
      <c r="Y25" s="1"/>
      <c r="Z25" s="1"/>
    </row>
    <row r="26" spans="1:26" x14ac:dyDescent="0.25">
      <c r="A26" s="58" t="s">
        <v>40</v>
      </c>
      <c r="B26" s="142" t="s">
        <v>43</v>
      </c>
      <c r="C26" s="138"/>
      <c r="D26" s="88"/>
      <c r="E26" s="133"/>
      <c r="F26" s="143">
        <f>Tabell1[[#This Row],[Antal djurplatser]]*'siffror för djurhållning'!C24</f>
        <v>0</v>
      </c>
      <c r="G26" s="141">
        <f>Tabell1[[#This Row],[m3 per år]]/365</f>
        <v>0</v>
      </c>
      <c r="H26" s="133"/>
      <c r="I26" s="224"/>
      <c r="J26" s="1"/>
      <c r="K26" s="1"/>
      <c r="L26" s="1"/>
      <c r="M26" s="1"/>
      <c r="N26" s="1"/>
      <c r="O26" s="1"/>
      <c r="P26" s="1"/>
      <c r="Q26" s="1"/>
      <c r="R26" s="1"/>
      <c r="S26" s="1"/>
      <c r="T26" s="1"/>
      <c r="U26" s="1"/>
      <c r="V26" s="1"/>
      <c r="W26" s="1"/>
      <c r="X26" s="1"/>
      <c r="Y26" s="1"/>
      <c r="Z26" s="1"/>
    </row>
    <row r="27" spans="1:26" x14ac:dyDescent="0.25">
      <c r="A27" s="58" t="s">
        <v>40</v>
      </c>
      <c r="B27" s="142" t="s">
        <v>44</v>
      </c>
      <c r="C27" s="138"/>
      <c r="D27" s="88"/>
      <c r="E27" s="133"/>
      <c r="F27" s="143">
        <f>Tabell1[[#This Row],[Antal djurplatser]]*'siffror för djurhållning'!C25</f>
        <v>0</v>
      </c>
      <c r="G27" s="141">
        <f>Tabell1[[#This Row],[m3 per år]]/365</f>
        <v>0</v>
      </c>
      <c r="H27" s="133"/>
      <c r="I27" s="224"/>
      <c r="J27" s="1"/>
      <c r="K27" s="1"/>
      <c r="L27" s="1"/>
      <c r="M27" s="1"/>
      <c r="N27" s="1"/>
      <c r="O27" s="1"/>
      <c r="P27" s="1"/>
      <c r="Q27" s="1"/>
      <c r="R27" s="1"/>
      <c r="S27" s="1"/>
      <c r="T27" s="1"/>
      <c r="U27" s="1"/>
      <c r="V27" s="1"/>
      <c r="W27" s="1"/>
      <c r="X27" s="1"/>
      <c r="Y27" s="1"/>
      <c r="Z27" s="1"/>
    </row>
    <row r="28" spans="1:26" ht="30" x14ac:dyDescent="0.25">
      <c r="A28" s="58" t="s">
        <v>40</v>
      </c>
      <c r="B28" s="142" t="s">
        <v>45</v>
      </c>
      <c r="C28" s="138"/>
      <c r="D28" s="88">
        <v>1</v>
      </c>
      <c r="E28" s="133"/>
      <c r="F28" s="143">
        <f>'siffror för djurhållning'!C26/1000*Tabell1[[#This Row],[Antal djurplatser]]</f>
        <v>0</v>
      </c>
      <c r="G28" s="134"/>
      <c r="H28" s="146">
        <f>IF(ISBLANK(Tabell1[[#This Row],[eget värde m3 per år]]), Tabell1[[#This Row],[m3 per år]],Tabell1[[#This Row],[eget värde m3 per år]]/Tabell1[[#This Row],[Antal tvättar/ år]])</f>
        <v>0</v>
      </c>
      <c r="I28" s="224"/>
      <c r="J28" s="1"/>
      <c r="K28" s="1"/>
      <c r="L28" s="1"/>
      <c r="M28" s="1"/>
      <c r="N28" s="1"/>
      <c r="O28" s="1"/>
      <c r="P28" s="1"/>
      <c r="Q28" s="1"/>
      <c r="R28" s="1"/>
      <c r="S28" s="1"/>
      <c r="T28" s="1"/>
      <c r="U28" s="1"/>
      <c r="V28" s="1"/>
      <c r="W28" s="1"/>
      <c r="X28" s="1"/>
      <c r="Y28" s="1"/>
      <c r="Z28" s="1"/>
    </row>
    <row r="29" spans="1:26" ht="45" x14ac:dyDescent="0.25">
      <c r="A29" s="58" t="s">
        <v>40</v>
      </c>
      <c r="B29" s="142" t="s">
        <v>46</v>
      </c>
      <c r="C29" s="133"/>
      <c r="D29" s="88"/>
      <c r="E29" s="133"/>
      <c r="F29" s="143">
        <f>Tabell1[[#This Row],[eget värde m3 per år]]</f>
        <v>0</v>
      </c>
      <c r="G29" s="141"/>
      <c r="H29" s="133"/>
      <c r="I29" s="224"/>
      <c r="J29" s="1"/>
      <c r="K29" s="1"/>
      <c r="L29" s="1"/>
      <c r="M29" s="1"/>
      <c r="N29" s="1"/>
      <c r="O29" s="1"/>
      <c r="P29" s="1"/>
      <c r="Q29" s="1"/>
      <c r="R29" s="1"/>
      <c r="S29" s="1"/>
      <c r="T29" s="1"/>
      <c r="U29" s="1"/>
      <c r="V29" s="1"/>
      <c r="W29" s="1"/>
      <c r="X29" s="1"/>
      <c r="Y29" s="1"/>
      <c r="Z29" s="1"/>
    </row>
    <row r="30" spans="1:26" ht="30" x14ac:dyDescent="0.25">
      <c r="A30" s="58" t="s">
        <v>40</v>
      </c>
      <c r="B30" s="142" t="s">
        <v>47</v>
      </c>
      <c r="C30" s="133"/>
      <c r="D30" s="88"/>
      <c r="E30" s="133"/>
      <c r="F30" s="143">
        <f>Tabell1[[#This Row],[eget värde m3 per år]]</f>
        <v>0</v>
      </c>
      <c r="G30" s="135"/>
      <c r="H30" s="133"/>
      <c r="I30" s="224"/>
      <c r="J30" s="1"/>
      <c r="K30" s="1"/>
      <c r="L30" s="1"/>
      <c r="M30" s="1"/>
      <c r="N30" s="1"/>
      <c r="O30" s="1"/>
      <c r="P30" s="1"/>
      <c r="Q30" s="1"/>
      <c r="R30" s="1"/>
      <c r="S30" s="1"/>
      <c r="T30" s="1"/>
      <c r="U30" s="1"/>
      <c r="V30" s="1"/>
      <c r="W30" s="1"/>
      <c r="X30" s="1"/>
      <c r="Y30" s="1"/>
      <c r="Z30" s="1"/>
    </row>
    <row r="31" spans="1:26" x14ac:dyDescent="0.25">
      <c r="A31" s="58" t="s">
        <v>48</v>
      </c>
      <c r="B31" s="142" t="s">
        <v>49</v>
      </c>
      <c r="C31" s="138"/>
      <c r="D31" s="88"/>
      <c r="E31" s="133"/>
      <c r="F31" s="143">
        <f>Tabell1[[#This Row],[Antal djurplatser]]*'siffror för djurhållning'!C29</f>
        <v>0</v>
      </c>
      <c r="G31" s="135">
        <f>Tabell1[[#This Row],[m3 per år]]/365</f>
        <v>0</v>
      </c>
      <c r="H31" s="133"/>
      <c r="I31" s="224"/>
      <c r="J31" s="1"/>
      <c r="K31" s="1"/>
      <c r="L31" s="1"/>
      <c r="M31" s="1"/>
      <c r="N31" s="1"/>
      <c r="O31" s="1"/>
      <c r="P31" s="1"/>
      <c r="Q31" s="1"/>
      <c r="R31" s="1"/>
      <c r="S31" s="1"/>
      <c r="T31" s="1"/>
      <c r="U31" s="1"/>
      <c r="V31" s="1"/>
      <c r="W31" s="1"/>
      <c r="X31" s="1"/>
      <c r="Y31" s="1"/>
      <c r="Z31" s="1"/>
    </row>
    <row r="32" spans="1:26" x14ac:dyDescent="0.25">
      <c r="A32" s="58" t="s">
        <v>48</v>
      </c>
      <c r="B32" s="142" t="s">
        <v>50</v>
      </c>
      <c r="C32" s="138"/>
      <c r="D32" s="147"/>
      <c r="E32" s="133"/>
      <c r="F32" s="143">
        <f>Tabell1[[#This Row],[Antal tvättar/ år]]*H32</f>
        <v>0</v>
      </c>
      <c r="G32" s="134"/>
      <c r="H32" s="146">
        <f>IF(ISBLANK(Tabell1[[#This Row],[eget värde m3 per år]]), Tabell1[[#This Row],[Antal djurplatser]]*'siffror för djurhållning'!C30/1000,Tabell1[[#This Row],[eget värde m3 per år]]/Tabell1[[#This Row],[Antal tvättar/ år]])</f>
        <v>0</v>
      </c>
      <c r="I32" s="224"/>
      <c r="J32" s="1"/>
      <c r="K32" s="1"/>
      <c r="L32" s="1"/>
      <c r="M32" s="1"/>
      <c r="N32" s="1"/>
      <c r="O32" s="1"/>
      <c r="P32" s="1"/>
      <c r="Q32" s="1"/>
      <c r="R32" s="1"/>
      <c r="S32" s="1"/>
      <c r="T32" s="1"/>
      <c r="U32" s="1"/>
      <c r="V32" s="1"/>
      <c r="W32" s="1"/>
      <c r="X32" s="1"/>
      <c r="Y32" s="1"/>
      <c r="Z32" s="1"/>
    </row>
    <row r="33" spans="1:26" x14ac:dyDescent="0.25">
      <c r="A33" s="58" t="s">
        <v>48</v>
      </c>
      <c r="B33" s="142" t="s">
        <v>51</v>
      </c>
      <c r="C33" s="133"/>
      <c r="D33" s="88"/>
      <c r="E33" s="133"/>
      <c r="F33" s="143">
        <f>Tabell1[[#This Row],[eget värde m3 per år]]</f>
        <v>0</v>
      </c>
      <c r="G33" s="134"/>
      <c r="H33" s="133"/>
      <c r="I33" s="224"/>
      <c r="J33" s="1"/>
      <c r="K33" s="1"/>
      <c r="L33" s="1"/>
      <c r="M33" s="1"/>
      <c r="N33" s="1"/>
      <c r="O33" s="1"/>
      <c r="P33" s="1"/>
      <c r="Q33" s="1"/>
      <c r="R33" s="1"/>
      <c r="S33" s="1"/>
      <c r="T33" s="1"/>
      <c r="U33" s="1"/>
      <c r="V33" s="1"/>
      <c r="W33" s="1"/>
      <c r="X33" s="1"/>
      <c r="Y33" s="1"/>
      <c r="Z33" s="1"/>
    </row>
    <row r="34" spans="1:26" ht="30.75" thickBot="1" x14ac:dyDescent="0.3">
      <c r="A34" s="58" t="s">
        <v>48</v>
      </c>
      <c r="B34" s="142" t="s">
        <v>52</v>
      </c>
      <c r="C34" s="133"/>
      <c r="D34" s="88"/>
      <c r="E34" s="133"/>
      <c r="F34" s="151">
        <f>Tabell1[[#This Row],[eget värde m3 per år]]</f>
        <v>0</v>
      </c>
      <c r="G34" s="134"/>
      <c r="H34" s="133"/>
      <c r="I34" s="224"/>
      <c r="J34" s="1"/>
      <c r="K34" s="1"/>
      <c r="L34" s="1"/>
      <c r="M34" s="1"/>
      <c r="N34" s="1"/>
      <c r="O34" s="1"/>
      <c r="P34" s="1"/>
      <c r="Q34" s="1"/>
      <c r="R34" s="1"/>
      <c r="S34" s="1"/>
      <c r="T34" s="1"/>
      <c r="U34" s="1"/>
      <c r="V34" s="1"/>
      <c r="W34" s="1"/>
      <c r="X34" s="1"/>
      <c r="Y34" s="1"/>
      <c r="Z34" s="1"/>
    </row>
    <row r="35" spans="1:26" ht="15.75" thickBot="1" x14ac:dyDescent="0.3">
      <c r="B35" s="56" t="s">
        <v>53</v>
      </c>
      <c r="C35" s="152"/>
      <c r="D35" s="152"/>
      <c r="E35" s="152"/>
      <c r="F35" s="153">
        <f>SUMIF(Tabell1[eget värde m3 per år], "",Tabell1[m3 per år])+SUMIF(Tabell1[eget värde m3 per år], "&lt;&gt;""",Tabell1[eget värde m3 per år])</f>
        <v>0</v>
      </c>
      <c r="G35" s="154">
        <f>SUMIF(Tabell1[eget värde m3 per år], "",Tabell1[m3 per dag])+(SUMIF(Tabell1[eget värde m3 per år], "&lt;&gt;""",Tabell1[eget värde m3 per år]))/365</f>
        <v>0</v>
      </c>
      <c r="H35" s="155">
        <f>SUBTOTAL(109,Tabell1[m3 per tvätt])/1000</f>
        <v>0</v>
      </c>
      <c r="I35" s="152"/>
      <c r="J35" s="1"/>
      <c r="K35" s="1"/>
      <c r="L35" s="1"/>
      <c r="M35" s="1"/>
      <c r="N35" s="1"/>
      <c r="O35" s="1"/>
      <c r="P35" s="1"/>
      <c r="Q35" s="1"/>
      <c r="R35" s="1"/>
      <c r="S35" s="1"/>
      <c r="T35" s="1"/>
      <c r="U35" s="1"/>
      <c r="V35" s="1"/>
      <c r="W35" s="1"/>
      <c r="X35" s="1"/>
      <c r="Y35" s="1"/>
      <c r="Z35" s="1"/>
    </row>
    <row r="36" spans="1:26"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sheetData>
  <sheetProtection algorithmName="SHA-512" hashValue="OZa2iuH7uo/7dwR2CCNASsu2tH0/5u/+yumV4E6mn9I2n2hIn18OliC0qjo0K5YF5FzvOH/I3DbGycqzHibn4Q==" saltValue="04AKpZ2YkLCnAt/uufHUQw==" spinCount="100000" sheet="1" objects="1" scenarios="1"/>
  <dataConsolidate/>
  <mergeCells count="1">
    <mergeCell ref="F1:I1"/>
  </mergeCells>
  <dataValidations count="34">
    <dataValidation allowBlank="1" showInputMessage="1" showErrorMessage="1" errorTitle="Djurslag" error="Välj ett djurslag från listan." promptTitle="Djurslag" prompt="Välj vilket djurslag du vill utföra beräkningen för. Klicka på nedåtpilen vid rutans högra sida för att få fram en lista med olika djurslag. Klicka på det djurslag du vill använda." sqref="G34" xr:uid="{E00845EB-F7B8-45EC-ADDF-78FCF891457D}"/>
    <dataValidation allowBlank="1" showInputMessage="1" showErrorMessage="1" promptTitle="Ungdjur &gt;2 år" sqref="J13" xr:uid="{7096F6AA-ABE0-4A1F-A47D-B31981471CB1}"/>
    <dataValidation allowBlank="1" showInputMessage="1" showErrorMessage="1" prompt="Ange eget värde" sqref="B33:B34 B29:B30" xr:uid="{DD7D6A07-0833-40CD-A4C0-A0F4D76278DA}"/>
    <dataValidation allowBlank="1" showErrorMessage="1" promptTitle="OBS" prompt="Eget värde för tvätt anges i m3 per tvätt" sqref="I28" xr:uid="{601A1B87-2184-44A4-A658-BC30FFFA954E}"/>
    <dataValidation allowBlank="1" showErrorMessage="1" promptTitle="OBS" sqref="I32" xr:uid="{34064CBD-CF62-4609-A354-45D9E820FADE}"/>
    <dataValidation allowBlank="1" showInputMessage="1" showErrorMessage="1" prompt="Baserat på 10 000 kg EMC" sqref="C4" xr:uid="{579575DA-9927-4659-986F-1D81DD1929D3}"/>
    <dataValidation allowBlank="1" showInputMessage="1" showErrorMessage="1" prompt="gäller både konventionellt system och robotmjölkning" sqref="C9" xr:uid="{BA174510-4DEF-4187-B389-F484FBECD11D}"/>
    <dataValidation allowBlank="1" showInputMessage="1" showErrorMessage="1" prompt="Baseras på ett tvättillfälle per år" sqref="C10:C11" xr:uid="{FA9BF4DF-F6F3-486F-9024-109407AD92FD}"/>
    <dataValidation allowBlank="1" showInputMessage="1" showErrorMessage="1" prompt="Vid omgångsuppfödning tvättas stallet oftare än en gång per år " sqref="C12" xr:uid="{F9174A92-2259-45B5-A86B-429E7DBAFD19}"/>
    <dataValidation allowBlank="1" showInputMessage="1" showErrorMessage="1" prompt="Ange antal tvättillfällen (antal uppfödningsomgångar)" sqref="D12 D17" xr:uid="{CDFE540B-01D0-4CF9-BF07-8BAA8E874331}"/>
    <dataValidation allowBlank="1" showInputMessage="1" showErrorMessage="1" prompt="Baseras på 2 kullar per år. Vid blötutfodring, ange gärna eget värde" sqref="C13" xr:uid="{ECF89817-3D07-4469-A82D-09D238DE9599}"/>
    <dataValidation allowBlank="1" showInputMessage="1" showErrorMessage="1" prompt="Baseras på vattenförbrukningen efter avvänjning. Vattenförbrukningen i grisningsboxarna ingår i siffran för suggan. Vid blötutfodring, ange gärna eget värde." sqref="C14" xr:uid="{A5D0E2F3-647A-471C-8FFA-F258A4F1D1DE}"/>
    <dataValidation allowBlank="1" showInputMessage="1" showErrorMessage="1" prompt="Denna siffra kan även användas för sinsuggor i suggnav. Vid blötutfodring, ange gärna eget värde." sqref="C15" xr:uid="{05F5AD42-14D5-4C9B-AFD8-9B225CD196D9}"/>
    <dataValidation allowBlank="1" showInputMessage="1" showErrorMessage="1" prompt="Baseras på 3,2 omgångar per år och slaktgris från 20 kg levande vikt. Vid blötutfodring ange gärna eget värde. " sqref="C16" xr:uid="{7248830B-642D-4D1C-A541-B3EBF7AD423E}"/>
    <dataValidation allowBlank="1" showInputMessage="1" showErrorMessage="1" prompt="Värdet inkluderar tvätt av suggstall vid integrerad produktion.  " sqref="C17" xr:uid="{91672E36-5D93-4485-8E89-5F0DF07DFEC1}"/>
    <dataValidation allowBlank="1" showInputMessage="1" showErrorMessage="1" prompt="Värdet avser tvättvattenmängd under ett år, tvättvatten till sin- och betäckningsavdelning ingår inte. Mängden tvättvatten per tvättillfälle vid planerad grisning beror på antal suggrupper och antal suggor i gruppen. " sqref="C18" xr:uid="{E6EAF542-F28E-4D66-8F8B-BD5E8DB58063}"/>
    <dataValidation allowBlank="1" showInputMessage="1" showErrorMessage="1" prompt="Baseras på höna från 20 veckors ålder" sqref="C19" xr:uid="{A09A6BD1-BB72-4F24-B83B-EBB8A160136B}"/>
    <dataValidation allowBlank="1" showInputMessage="1" showErrorMessage="1" prompt="Baseras på värpkyckling upp till ca 15 veckor" sqref="C20" xr:uid="{DF8465A4-A4FE-4105-BA1B-C0A039A66F36}"/>
    <dataValidation allowBlank="1" showInputMessage="1" showErrorMessage="1" prompt="Baseras på en vattenkonsumtion på 1,88 liter per kg foder." sqref="C21" xr:uid="{ED9D4050-0110-4183-AEF1-08C6658BB99E}"/>
    <dataValidation allowBlank="1" showInputMessage="1" showErrorMessage="1" prompt="Baseras på en vattenförbrukning på 5 liter vatten per hönsplats" sqref="C22" xr:uid="{862171EF-879B-48F3-9777-3C4D3CF2B1B1}"/>
    <dataValidation allowBlank="1" showInputMessage="1" showErrorMessage="1" prompt="Baseras på en vattenförbrukning på 15 liter per kvadratmeter och tvättillfälle." sqref="E23" xr:uid="{A61A3EAD-7163-45DE-ADF0-3D9C531D9944}"/>
    <dataValidation allowBlank="1" showInputMessage="1" showErrorMessage="1" prompt="Ange antal tvättillfällen (antal uppfödningsomgångar)." sqref="D23" xr:uid="{EA4B7ECA-AC4E-4ACD-8A98-A4B7D1BD163B}"/>
    <dataValidation allowBlank="1" showInputMessage="1" showErrorMessage="1" prompt="Baseras på 2 månaders digivningsperiod" sqref="C24" xr:uid="{15EA39E1-69CC-4119-8D87-2775014EB5A3}"/>
    <dataValidation allowBlank="1" showInputMessage="1" showErrorMessage="1" prompt="Baseras på 6 månaders slaktålder " sqref="C25" xr:uid="{0EDFC0EE-5FE2-4ED3-9EFD-8C23B11D71BD}"/>
    <dataValidation allowBlank="1" showInputMessage="1" showErrorMessage="1" prompt="Baseras på försök med mjölkget under norska förhållanden." sqref="C26" xr:uid="{35AEB0CB-BCE5-49EB-90D3-47475507A8C8}"/>
    <dataValidation allowBlank="1" showInputMessage="1" showErrorMessage="1" prompt="Baseras på killing upp till 12 månaders ålder." sqref="C27" xr:uid="{AFF3BCBE-5978-41C1-B982-5EF5297BC691}"/>
    <dataValidation allowBlank="1" showInputMessage="1" showErrorMessage="1" prompt="Baseras på häst i lätt arbete. För högpresterande tävlingshästar anges lämpligen eget värde." sqref="C31" xr:uid="{28CCFDC6-7B2D-4B49-913C-B048A6A567F0}"/>
    <dataValidation allowBlank="1" showInputMessage="1" showErrorMessage="1" prompt="Om stallet tvättas oftare än en gång per år kan vattenåtgången per tvättillfälle bli mindre, vilket kan ge ett för högt årsvärde." sqref="D32" xr:uid="{7A87BDE7-B928-422F-A491-304876335B7A}"/>
    <dataValidation allowBlank="1" showInputMessage="1" showErrorMessage="1" prompt="Baseras på att ytan som tvättas är en 8-del av stallytan i ett kostall. " sqref="C28" xr:uid="{35115377-A7C8-44E4-A4DB-2B27CF659269}"/>
    <dataValidation allowBlank="1" showInputMessage="1" showErrorMessage="1" prompt="Baserat på 6 månaders digivningsperiod." sqref="C5" xr:uid="{8EE51E91-7867-4297-9950-4C0971A6E111}"/>
    <dataValidation allowBlank="1" showInputMessage="1" showErrorMessage="1" prompt="Baserat på mjölkraskalv och kviga." sqref="C8" xr:uid="{A1B7DF35-DE8A-4038-9588-36E530A47ACA}"/>
    <dataValidation allowBlank="1" showInputMessage="1" showErrorMessage="1" prompt="Baserat på äldre kvigor och stutar." sqref="C6" xr:uid="{C4736294-97A7-495D-98D1-E8B04C739EC4}"/>
    <dataValidation allowBlank="1" showInputMessage="1" showErrorMessage="1" prompt="Baserat på yngre kvigor och stutar." sqref="C7" xr:uid="{CE994FF4-0451-41A4-9F54-B0070CB2B3F6}"/>
    <dataValidation allowBlank="1" showInputMessage="1" showErrorMessage="1" prompt="Baseras på värdet för tvätt av dikostall" sqref="C32" xr:uid="{08877CA4-A0A7-4F99-BBEA-B875E851AEFE}"/>
  </dataValidations>
  <pageMargins left="0.7" right="0.7" top="0.75" bottom="0.75" header="0.3" footer="0.3"/>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0957F-332C-44A4-AA22-F2FBA8A84F49}">
  <sheetPr codeName="Blad4">
    <tabColor theme="3" tint="0.59999389629810485"/>
  </sheetPr>
  <dimension ref="A1:DE270"/>
  <sheetViews>
    <sheetView zoomScale="120" zoomScaleNormal="120" workbookViewId="0">
      <selection activeCell="E5" sqref="E5"/>
    </sheetView>
  </sheetViews>
  <sheetFormatPr defaultColWidth="9.85546875" defaultRowHeight="15" x14ac:dyDescent="0.25"/>
  <cols>
    <col min="1" max="1" width="21" style="2" customWidth="1"/>
    <col min="2" max="2" width="19.140625" style="33" customWidth="1"/>
    <col min="3" max="3" width="6.28515625" style="34" customWidth="1"/>
    <col min="4" max="4" width="21.140625" style="89" bestFit="1" customWidth="1"/>
    <col min="5" max="5" width="25.140625" customWidth="1"/>
    <col min="6" max="6" width="54.5703125" style="32" customWidth="1"/>
    <col min="7" max="7" width="57.85546875" style="32" customWidth="1"/>
    <col min="8" max="8" width="22.85546875" style="12" customWidth="1"/>
    <col min="9" max="109" width="9.85546875" style="12"/>
    <col min="110" max="16384" width="9.85546875" style="2"/>
  </cols>
  <sheetData>
    <row r="1" spans="1:109" s="3" customFormat="1" x14ac:dyDescent="0.2">
      <c r="A1" s="156" t="s">
        <v>54</v>
      </c>
      <c r="B1" s="157" t="s">
        <v>16</v>
      </c>
      <c r="C1" s="158" t="s">
        <v>55</v>
      </c>
      <c r="D1" s="159" t="s">
        <v>56</v>
      </c>
      <c r="E1" s="159" t="s">
        <v>57</v>
      </c>
      <c r="F1" s="160" t="s">
        <v>58</v>
      </c>
      <c r="G1" s="160" t="s">
        <v>59</v>
      </c>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row>
    <row r="2" spans="1:109" ht="61.5" customHeight="1" x14ac:dyDescent="0.2">
      <c r="A2" s="42" t="s">
        <v>60</v>
      </c>
      <c r="B2" s="131" t="s">
        <v>61</v>
      </c>
      <c r="C2" s="132">
        <v>30</v>
      </c>
      <c r="D2" s="109" t="s">
        <v>209</v>
      </c>
      <c r="E2" s="161" t="s">
        <v>62</v>
      </c>
      <c r="F2" s="161" t="s">
        <v>63</v>
      </c>
      <c r="G2" s="162" t="s">
        <v>64</v>
      </c>
      <c r="H2" s="203"/>
    </row>
    <row r="3" spans="1:109" ht="30" x14ac:dyDescent="0.2">
      <c r="A3" s="40"/>
      <c r="B3" s="131" t="s">
        <v>65</v>
      </c>
      <c r="C3" s="132">
        <v>16</v>
      </c>
      <c r="D3" s="109" t="s">
        <v>209</v>
      </c>
      <c r="E3" s="161" t="s">
        <v>62</v>
      </c>
      <c r="F3" s="161" t="s">
        <v>66</v>
      </c>
      <c r="G3" s="162"/>
      <c r="H3" s="203"/>
    </row>
    <row r="4" spans="1:109" ht="30" x14ac:dyDescent="0.2">
      <c r="A4" s="40"/>
      <c r="B4" s="131" t="s">
        <v>67</v>
      </c>
      <c r="C4" s="132">
        <v>14</v>
      </c>
      <c r="D4" s="109" t="s">
        <v>209</v>
      </c>
      <c r="E4" s="161" t="s">
        <v>62</v>
      </c>
      <c r="F4" s="161" t="s">
        <v>68</v>
      </c>
      <c r="G4" s="162" t="s">
        <v>69</v>
      </c>
      <c r="H4" s="203"/>
    </row>
    <row r="5" spans="1:109" ht="30" x14ac:dyDescent="0.2">
      <c r="A5" s="40"/>
      <c r="B5" s="131" t="s">
        <v>70</v>
      </c>
      <c r="C5" s="132">
        <v>9</v>
      </c>
      <c r="D5" s="109" t="s">
        <v>209</v>
      </c>
      <c r="E5" s="161" t="s">
        <v>62</v>
      </c>
      <c r="F5" s="161" t="s">
        <v>71</v>
      </c>
      <c r="G5" s="162" t="s">
        <v>69</v>
      </c>
      <c r="H5" s="203"/>
    </row>
    <row r="6" spans="1:109" ht="30" x14ac:dyDescent="0.2">
      <c r="A6" s="40"/>
      <c r="B6" s="131" t="s">
        <v>72</v>
      </c>
      <c r="C6" s="132">
        <v>5</v>
      </c>
      <c r="D6" s="109" t="s">
        <v>209</v>
      </c>
      <c r="E6" s="161" t="s">
        <v>62</v>
      </c>
      <c r="F6" s="161" t="s">
        <v>73</v>
      </c>
      <c r="G6" s="162" t="s">
        <v>69</v>
      </c>
      <c r="H6" s="204"/>
    </row>
    <row r="7" spans="1:109" s="3" customFormat="1" ht="90" x14ac:dyDescent="0.2">
      <c r="A7" s="41"/>
      <c r="B7" s="131" t="s">
        <v>74</v>
      </c>
      <c r="C7" s="132">
        <v>18</v>
      </c>
      <c r="D7" s="109" t="s">
        <v>75</v>
      </c>
      <c r="E7" s="161" t="s">
        <v>76</v>
      </c>
      <c r="F7" s="161" t="s">
        <v>77</v>
      </c>
      <c r="G7" s="161" t="s">
        <v>210</v>
      </c>
      <c r="H7" s="202"/>
      <c r="I7" s="202"/>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c r="BO7" s="202"/>
      <c r="BP7" s="202"/>
      <c r="BQ7" s="202"/>
      <c r="BR7" s="202"/>
      <c r="BS7" s="202"/>
      <c r="BT7" s="202"/>
      <c r="BU7" s="202"/>
      <c r="BV7" s="202"/>
      <c r="BW7" s="202"/>
      <c r="BX7" s="202"/>
      <c r="BY7" s="202"/>
      <c r="BZ7" s="202"/>
      <c r="CA7" s="202"/>
      <c r="CB7" s="202"/>
      <c r="CC7" s="202"/>
      <c r="CD7" s="202"/>
      <c r="CE7" s="202"/>
      <c r="CF7" s="202"/>
      <c r="CG7" s="202"/>
      <c r="CH7" s="202"/>
      <c r="CI7" s="202"/>
      <c r="CJ7" s="202"/>
      <c r="CK7" s="202"/>
      <c r="CL7" s="202"/>
      <c r="CM7" s="202"/>
      <c r="CN7" s="202"/>
      <c r="CO7" s="202"/>
      <c r="CP7" s="202"/>
      <c r="CQ7" s="202"/>
      <c r="CR7" s="202"/>
      <c r="CS7" s="202"/>
      <c r="CT7" s="202"/>
      <c r="CU7" s="202"/>
      <c r="CV7" s="202"/>
      <c r="CW7" s="202"/>
      <c r="CX7" s="202"/>
      <c r="CY7" s="202"/>
      <c r="CZ7" s="202"/>
      <c r="DA7" s="202"/>
      <c r="DB7" s="202"/>
      <c r="DC7" s="202"/>
      <c r="DD7" s="202"/>
      <c r="DE7" s="202"/>
    </row>
    <row r="8" spans="1:109" ht="60" x14ac:dyDescent="0.2">
      <c r="A8" s="40"/>
      <c r="B8" s="131" t="s">
        <v>78</v>
      </c>
      <c r="C8" s="132">
        <v>200</v>
      </c>
      <c r="D8" s="109" t="s">
        <v>79</v>
      </c>
      <c r="E8" s="161" t="s">
        <v>80</v>
      </c>
      <c r="F8" s="161" t="s">
        <v>81</v>
      </c>
      <c r="G8" s="161"/>
    </row>
    <row r="9" spans="1:109" ht="45" x14ac:dyDescent="0.2">
      <c r="A9" s="40"/>
      <c r="B9" s="131" t="s">
        <v>82</v>
      </c>
      <c r="C9" s="132">
        <v>200</v>
      </c>
      <c r="D9" s="109" t="s">
        <v>83</v>
      </c>
      <c r="E9" s="161" t="s">
        <v>218</v>
      </c>
      <c r="F9" s="161" t="s">
        <v>84</v>
      </c>
      <c r="G9" s="161"/>
    </row>
    <row r="10" spans="1:109" ht="45" x14ac:dyDescent="0.2">
      <c r="A10" s="40"/>
      <c r="B10" s="131" t="s">
        <v>26</v>
      </c>
      <c r="C10" s="132">
        <v>200</v>
      </c>
      <c r="D10" s="109" t="s">
        <v>83</v>
      </c>
      <c r="E10" s="161" t="s">
        <v>85</v>
      </c>
      <c r="F10" s="161" t="s">
        <v>84</v>
      </c>
      <c r="G10" s="161"/>
    </row>
    <row r="11" spans="1:109" ht="35.25" customHeight="1" x14ac:dyDescent="0.2">
      <c r="A11" s="43" t="s">
        <v>27</v>
      </c>
      <c r="B11" s="163" t="s">
        <v>86</v>
      </c>
      <c r="C11" s="164">
        <v>6</v>
      </c>
      <c r="D11" s="165" t="s">
        <v>211</v>
      </c>
      <c r="E11" s="166" t="s">
        <v>62</v>
      </c>
      <c r="F11" s="166" t="s">
        <v>87</v>
      </c>
      <c r="G11" s="167"/>
    </row>
    <row r="12" spans="1:109" ht="63" customHeight="1" x14ac:dyDescent="0.2">
      <c r="A12" s="44"/>
      <c r="B12" s="163" t="s">
        <v>88</v>
      </c>
      <c r="C12" s="164">
        <v>0.8</v>
      </c>
      <c r="D12" s="165" t="s">
        <v>211</v>
      </c>
      <c r="E12" s="166" t="s">
        <v>62</v>
      </c>
      <c r="F12" s="166" t="s">
        <v>89</v>
      </c>
      <c r="G12" s="167" t="s">
        <v>90</v>
      </c>
    </row>
    <row r="13" spans="1:109" ht="30" x14ac:dyDescent="0.25">
      <c r="A13" s="44"/>
      <c r="B13" s="163" t="s">
        <v>91</v>
      </c>
      <c r="C13" s="164">
        <v>5.5</v>
      </c>
      <c r="D13" s="165" t="s">
        <v>211</v>
      </c>
      <c r="E13" s="92" t="s">
        <v>62</v>
      </c>
      <c r="F13" s="92" t="s">
        <v>92</v>
      </c>
      <c r="G13" s="167"/>
      <c r="H13" s="1"/>
    </row>
    <row r="14" spans="1:109" ht="75" x14ac:dyDescent="0.2">
      <c r="A14" s="44"/>
      <c r="B14" s="163" t="s">
        <v>93</v>
      </c>
      <c r="C14" s="164">
        <v>2.4</v>
      </c>
      <c r="D14" s="165" t="s">
        <v>211</v>
      </c>
      <c r="E14" s="166" t="s">
        <v>62</v>
      </c>
      <c r="F14" s="166" t="s">
        <v>94</v>
      </c>
      <c r="G14" s="167" t="s">
        <v>95</v>
      </c>
    </row>
    <row r="15" spans="1:109" s="12" customFormat="1" ht="75" x14ac:dyDescent="0.2">
      <c r="A15" s="44"/>
      <c r="B15" s="93" t="s">
        <v>96</v>
      </c>
      <c r="C15" s="94">
        <v>100</v>
      </c>
      <c r="D15" s="95" t="s">
        <v>97</v>
      </c>
      <c r="E15" s="96" t="s">
        <v>218</v>
      </c>
      <c r="F15" s="92" t="s">
        <v>98</v>
      </c>
      <c r="G15" s="97" t="s">
        <v>99</v>
      </c>
    </row>
    <row r="16" spans="1:109" s="12" customFormat="1" ht="105" x14ac:dyDescent="0.2">
      <c r="A16" s="44"/>
      <c r="B16" s="93" t="s">
        <v>100</v>
      </c>
      <c r="C16" s="94">
        <v>60</v>
      </c>
      <c r="D16" s="98" t="s">
        <v>101</v>
      </c>
      <c r="E16" s="96" t="s">
        <v>102</v>
      </c>
      <c r="F16" s="92" t="s">
        <v>103</v>
      </c>
      <c r="G16" s="97"/>
    </row>
    <row r="17" spans="1:109" ht="45" x14ac:dyDescent="0.2">
      <c r="A17" s="46" t="s">
        <v>34</v>
      </c>
      <c r="B17" s="106" t="s">
        <v>104</v>
      </c>
      <c r="C17" s="107">
        <v>0.11</v>
      </c>
      <c r="D17" s="101" t="s">
        <v>209</v>
      </c>
      <c r="E17" s="99" t="s">
        <v>62</v>
      </c>
      <c r="F17" s="99" t="s">
        <v>105</v>
      </c>
      <c r="G17" s="100"/>
    </row>
    <row r="18" spans="1:109" ht="60" x14ac:dyDescent="0.2">
      <c r="A18" s="45"/>
      <c r="B18" s="106" t="s">
        <v>106</v>
      </c>
      <c r="C18" s="107">
        <v>0.05</v>
      </c>
      <c r="D18" s="101" t="s">
        <v>209</v>
      </c>
      <c r="E18" s="99" t="s">
        <v>62</v>
      </c>
      <c r="F18" s="99" t="s">
        <v>107</v>
      </c>
      <c r="G18" s="100"/>
    </row>
    <row r="19" spans="1:109" ht="75" x14ac:dyDescent="0.2">
      <c r="A19" s="45"/>
      <c r="B19" s="106" t="s">
        <v>108</v>
      </c>
      <c r="C19" s="107">
        <v>0.05</v>
      </c>
      <c r="D19" s="101" t="s">
        <v>209</v>
      </c>
      <c r="E19" s="99" t="s">
        <v>62</v>
      </c>
      <c r="F19" s="99" t="s">
        <v>219</v>
      </c>
      <c r="G19" s="100" t="s">
        <v>109</v>
      </c>
    </row>
    <row r="20" spans="1:109" ht="45" x14ac:dyDescent="0.2">
      <c r="A20" s="45"/>
      <c r="B20" s="106" t="s">
        <v>110</v>
      </c>
      <c r="C20" s="108">
        <v>5</v>
      </c>
      <c r="D20" s="101" t="s">
        <v>111</v>
      </c>
      <c r="E20" s="103" t="s">
        <v>218</v>
      </c>
      <c r="F20" s="104" t="s">
        <v>112</v>
      </c>
      <c r="G20" s="105" t="s">
        <v>201</v>
      </c>
    </row>
    <row r="21" spans="1:109" ht="45" x14ac:dyDescent="0.2">
      <c r="A21" s="45"/>
      <c r="B21" s="106" t="s">
        <v>113</v>
      </c>
      <c r="C21" s="108">
        <v>15</v>
      </c>
      <c r="D21" s="102" t="s">
        <v>114</v>
      </c>
      <c r="E21" s="103" t="s">
        <v>218</v>
      </c>
      <c r="F21" s="104" t="s">
        <v>115</v>
      </c>
      <c r="G21" s="99"/>
    </row>
    <row r="22" spans="1:109" ht="45" x14ac:dyDescent="0.2">
      <c r="A22" s="49" t="s">
        <v>40</v>
      </c>
      <c r="B22" s="110" t="s">
        <v>116</v>
      </c>
      <c r="C22" s="114">
        <v>2.2999999999999998</v>
      </c>
      <c r="D22" s="116" t="s">
        <v>209</v>
      </c>
      <c r="E22" s="168" t="s">
        <v>62</v>
      </c>
      <c r="F22" s="168" t="s">
        <v>117</v>
      </c>
      <c r="G22" s="169"/>
      <c r="H22" s="203"/>
    </row>
    <row r="23" spans="1:109" ht="30" x14ac:dyDescent="0.2">
      <c r="A23" s="48"/>
      <c r="B23" s="110" t="s">
        <v>118</v>
      </c>
      <c r="C23" s="114">
        <v>0.8</v>
      </c>
      <c r="D23" s="116" t="s">
        <v>209</v>
      </c>
      <c r="E23" s="168" t="s">
        <v>62</v>
      </c>
      <c r="F23" s="168" t="s">
        <v>119</v>
      </c>
      <c r="G23" s="169"/>
    </row>
    <row r="24" spans="1:109" ht="45" x14ac:dyDescent="0.2">
      <c r="A24" s="48"/>
      <c r="B24" s="110" t="s">
        <v>120</v>
      </c>
      <c r="C24" s="114">
        <v>1.8</v>
      </c>
      <c r="D24" s="116" t="s">
        <v>209</v>
      </c>
      <c r="E24" s="168" t="s">
        <v>62</v>
      </c>
      <c r="F24" s="168" t="s">
        <v>121</v>
      </c>
      <c r="G24" s="168"/>
    </row>
    <row r="25" spans="1:109" ht="30" x14ac:dyDescent="0.2">
      <c r="A25" s="48"/>
      <c r="B25" s="110" t="s">
        <v>122</v>
      </c>
      <c r="C25" s="114">
        <v>1.6</v>
      </c>
      <c r="D25" s="116" t="s">
        <v>209</v>
      </c>
      <c r="E25" s="168" t="s">
        <v>62</v>
      </c>
      <c r="F25" s="168" t="s">
        <v>123</v>
      </c>
      <c r="G25" s="168"/>
    </row>
    <row r="26" spans="1:109" ht="90" x14ac:dyDescent="0.2">
      <c r="A26" s="48"/>
      <c r="B26" s="110" t="s">
        <v>124</v>
      </c>
      <c r="C26" s="115">
        <v>25</v>
      </c>
      <c r="D26" s="116" t="s">
        <v>125</v>
      </c>
      <c r="E26" s="117" t="s">
        <v>126</v>
      </c>
      <c r="F26" s="118" t="s">
        <v>127</v>
      </c>
      <c r="G26" s="170"/>
    </row>
    <row r="27" spans="1:109" s="3" customFormat="1" ht="45" x14ac:dyDescent="0.2">
      <c r="A27" s="47"/>
      <c r="B27" s="111" t="s">
        <v>128</v>
      </c>
      <c r="C27" s="112"/>
      <c r="D27" s="171"/>
      <c r="E27" s="171" t="s">
        <v>129</v>
      </c>
      <c r="F27" s="171" t="s">
        <v>130</v>
      </c>
      <c r="G27" s="171" t="s">
        <v>131</v>
      </c>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2"/>
      <c r="BR27" s="202"/>
      <c r="BS27" s="202"/>
      <c r="BT27" s="202"/>
      <c r="BU27" s="202"/>
      <c r="BV27" s="202"/>
      <c r="BW27" s="202"/>
      <c r="BX27" s="202"/>
      <c r="BY27" s="202"/>
      <c r="BZ27" s="202"/>
      <c r="CA27" s="202"/>
      <c r="CB27" s="202"/>
      <c r="CC27" s="202"/>
      <c r="CD27" s="202"/>
      <c r="CE27" s="202"/>
      <c r="CF27" s="202"/>
      <c r="CG27" s="202"/>
      <c r="CH27" s="202"/>
      <c r="CI27" s="202"/>
      <c r="CJ27" s="202"/>
      <c r="CK27" s="202"/>
      <c r="CL27" s="202"/>
      <c r="CM27" s="202"/>
      <c r="CN27" s="202"/>
      <c r="CO27" s="202"/>
      <c r="CP27" s="202"/>
      <c r="CQ27" s="202"/>
      <c r="CR27" s="202"/>
      <c r="CS27" s="202"/>
      <c r="CT27" s="202"/>
      <c r="CU27" s="202"/>
      <c r="CV27" s="202"/>
      <c r="CW27" s="202"/>
      <c r="CX27" s="202"/>
      <c r="CY27" s="202"/>
      <c r="CZ27" s="202"/>
      <c r="DA27" s="202"/>
      <c r="DB27" s="202"/>
      <c r="DC27" s="202"/>
      <c r="DD27" s="202"/>
      <c r="DE27" s="202"/>
    </row>
    <row r="28" spans="1:109" ht="30" x14ac:dyDescent="0.2">
      <c r="A28" s="53"/>
      <c r="B28" s="111" t="s">
        <v>47</v>
      </c>
      <c r="C28" s="113"/>
      <c r="D28" s="168"/>
      <c r="E28" s="171" t="s">
        <v>129</v>
      </c>
      <c r="F28" s="171" t="s">
        <v>130</v>
      </c>
      <c r="G28" s="54"/>
    </row>
    <row r="29" spans="1:109" ht="45" x14ac:dyDescent="0.2">
      <c r="A29" s="55" t="s">
        <v>48</v>
      </c>
      <c r="B29" s="119" t="s">
        <v>132</v>
      </c>
      <c r="C29" s="121">
        <v>10</v>
      </c>
      <c r="D29" s="124" t="s">
        <v>209</v>
      </c>
      <c r="E29" s="123" t="s">
        <v>133</v>
      </c>
      <c r="F29" s="123" t="s">
        <v>134</v>
      </c>
      <c r="G29" s="172" t="s">
        <v>135</v>
      </c>
    </row>
    <row r="30" spans="1:109" ht="30" x14ac:dyDescent="0.2">
      <c r="A30" s="50"/>
      <c r="B30" s="119" t="s">
        <v>136</v>
      </c>
      <c r="C30" s="122">
        <v>200</v>
      </c>
      <c r="D30" s="124" t="s">
        <v>137</v>
      </c>
      <c r="E30" s="125" t="s">
        <v>138</v>
      </c>
      <c r="F30" s="129" t="s">
        <v>139</v>
      </c>
      <c r="G30" s="173"/>
    </row>
    <row r="31" spans="1:109" x14ac:dyDescent="0.2">
      <c r="A31" s="50"/>
      <c r="B31" s="119" t="s">
        <v>51</v>
      </c>
      <c r="C31" s="174"/>
      <c r="D31" s="126"/>
      <c r="E31" s="125" t="s">
        <v>129</v>
      </c>
      <c r="F31" s="129" t="s">
        <v>130</v>
      </c>
      <c r="G31" s="173"/>
    </row>
    <row r="32" spans="1:109" x14ac:dyDescent="0.2">
      <c r="A32" s="51"/>
      <c r="B32" s="119" t="s">
        <v>220</v>
      </c>
      <c r="C32" s="174"/>
      <c r="D32" s="126"/>
      <c r="E32" s="125" t="s">
        <v>129</v>
      </c>
      <c r="F32" s="129" t="s">
        <v>130</v>
      </c>
      <c r="G32" s="173"/>
    </row>
    <row r="33" spans="1:9" ht="30" x14ac:dyDescent="0.25">
      <c r="A33" s="52" t="s">
        <v>140</v>
      </c>
      <c r="B33" s="120" t="s">
        <v>141</v>
      </c>
      <c r="C33" s="175"/>
      <c r="D33" s="127"/>
      <c r="E33" s="128" t="s">
        <v>142</v>
      </c>
      <c r="F33" s="130" t="s">
        <v>143</v>
      </c>
      <c r="G33" s="176"/>
    </row>
    <row r="34" spans="1:9" s="12" customFormat="1" x14ac:dyDescent="0.25">
      <c r="B34" s="205"/>
      <c r="C34" s="206"/>
      <c r="D34" s="207"/>
      <c r="E34" s="1"/>
      <c r="F34" s="208"/>
      <c r="G34" s="208"/>
    </row>
    <row r="35" spans="1:9" s="12" customFormat="1" x14ac:dyDescent="0.25">
      <c r="B35" s="205"/>
      <c r="C35" s="206"/>
      <c r="D35" s="207"/>
      <c r="E35" s="1"/>
      <c r="F35" s="208"/>
      <c r="G35" s="208"/>
    </row>
    <row r="36" spans="1:9" s="12" customFormat="1" x14ac:dyDescent="0.25">
      <c r="B36" s="209"/>
      <c r="C36" s="206"/>
      <c r="D36" s="207"/>
      <c r="E36" s="1"/>
      <c r="F36" s="208"/>
      <c r="G36" s="208"/>
    </row>
    <row r="37" spans="1:9" s="12" customFormat="1" x14ac:dyDescent="0.25">
      <c r="B37" s="210"/>
      <c r="C37" s="206"/>
      <c r="D37" s="207"/>
      <c r="E37" s="1"/>
      <c r="F37" s="208"/>
      <c r="G37" s="208"/>
    </row>
    <row r="38" spans="1:9" s="12" customFormat="1" hidden="1" x14ac:dyDescent="0.2">
      <c r="B38" s="18"/>
      <c r="C38" s="211" t="s">
        <v>144</v>
      </c>
      <c r="D38" s="212"/>
      <c r="E38" s="202"/>
      <c r="F38" s="202"/>
      <c r="G38" s="202"/>
      <c r="H38" s="202"/>
      <c r="I38" s="202"/>
    </row>
    <row r="39" spans="1:9" s="202" customFormat="1" ht="12.75" x14ac:dyDescent="0.2">
      <c r="B39" s="209"/>
      <c r="C39" s="213"/>
      <c r="D39" s="208"/>
      <c r="E39" s="12"/>
      <c r="F39" s="12"/>
      <c r="G39" s="12"/>
      <c r="H39" s="12"/>
      <c r="I39" s="12"/>
    </row>
    <row r="40" spans="1:9" s="12" customFormat="1" ht="12.75" x14ac:dyDescent="0.2">
      <c r="B40" s="210"/>
      <c r="C40" s="39"/>
      <c r="D40" s="208"/>
    </row>
    <row r="41" spans="1:9" s="12" customFormat="1" ht="12.75" x14ac:dyDescent="0.2">
      <c r="B41" s="210"/>
      <c r="C41" s="214"/>
      <c r="D41" s="212"/>
      <c r="E41" s="202"/>
      <c r="F41" s="202"/>
      <c r="G41" s="202"/>
      <c r="H41" s="202"/>
      <c r="I41" s="202"/>
    </row>
    <row r="42" spans="1:9" s="12" customFormat="1" x14ac:dyDescent="0.2">
      <c r="B42" s="205"/>
      <c r="C42" s="213"/>
      <c r="D42" s="208"/>
    </row>
    <row r="43" spans="1:9" s="12" customFormat="1" x14ac:dyDescent="0.2">
      <c r="B43" s="205"/>
      <c r="C43" s="213"/>
      <c r="D43" s="208"/>
    </row>
    <row r="44" spans="1:9" s="12" customFormat="1" x14ac:dyDescent="0.25">
      <c r="B44" s="205"/>
      <c r="C44" s="206"/>
      <c r="D44" s="207"/>
      <c r="E44" s="1"/>
      <c r="F44" s="208"/>
      <c r="G44" s="208"/>
    </row>
    <row r="45" spans="1:9" s="12" customFormat="1" x14ac:dyDescent="0.25">
      <c r="B45" s="205"/>
      <c r="C45" s="206"/>
      <c r="D45" s="207"/>
      <c r="E45" s="1"/>
      <c r="F45" s="208"/>
      <c r="G45" s="208"/>
    </row>
    <row r="46" spans="1:9" s="12" customFormat="1" x14ac:dyDescent="0.25">
      <c r="B46" s="205"/>
      <c r="C46" s="206"/>
      <c r="D46" s="207"/>
      <c r="E46" s="1"/>
      <c r="F46" s="208"/>
      <c r="G46" s="208"/>
    </row>
    <row r="47" spans="1:9" s="12" customFormat="1" x14ac:dyDescent="0.25">
      <c r="B47" s="205"/>
      <c r="C47" s="206"/>
      <c r="D47" s="207"/>
      <c r="E47" s="1"/>
      <c r="F47" s="208"/>
      <c r="G47" s="208"/>
    </row>
    <row r="48" spans="1:9" s="12" customFormat="1" x14ac:dyDescent="0.25">
      <c r="B48" s="205"/>
      <c r="C48" s="206"/>
      <c r="D48" s="207"/>
      <c r="E48" s="1"/>
      <c r="F48" s="208"/>
      <c r="G48" s="208"/>
    </row>
    <row r="49" spans="2:7" s="12" customFormat="1" x14ac:dyDescent="0.25">
      <c r="B49" s="205"/>
      <c r="C49" s="206"/>
      <c r="D49" s="207"/>
      <c r="E49" s="1"/>
      <c r="F49" s="208"/>
      <c r="G49" s="208"/>
    </row>
    <row r="50" spans="2:7" s="12" customFormat="1" x14ac:dyDescent="0.25">
      <c r="B50" s="205"/>
      <c r="C50" s="206"/>
      <c r="D50" s="207"/>
      <c r="E50" s="1"/>
      <c r="F50" s="208"/>
      <c r="G50" s="208"/>
    </row>
    <row r="51" spans="2:7" s="12" customFormat="1" x14ac:dyDescent="0.25">
      <c r="B51" s="205"/>
      <c r="C51" s="206"/>
      <c r="D51" s="207"/>
      <c r="E51" s="1"/>
      <c r="F51" s="208"/>
      <c r="G51" s="208"/>
    </row>
    <row r="52" spans="2:7" s="12" customFormat="1" x14ac:dyDescent="0.25">
      <c r="B52" s="205"/>
      <c r="C52" s="206"/>
      <c r="D52" s="207"/>
      <c r="E52" s="1"/>
      <c r="F52" s="208"/>
      <c r="G52" s="208"/>
    </row>
    <row r="53" spans="2:7" s="12" customFormat="1" x14ac:dyDescent="0.25">
      <c r="B53" s="205"/>
      <c r="C53" s="206"/>
      <c r="D53" s="207"/>
      <c r="E53" s="1"/>
      <c r="F53" s="208"/>
      <c r="G53" s="208"/>
    </row>
    <row r="54" spans="2:7" s="12" customFormat="1" x14ac:dyDescent="0.25">
      <c r="B54" s="205"/>
      <c r="C54" s="206"/>
      <c r="D54" s="207"/>
      <c r="E54" s="1"/>
      <c r="F54" s="208"/>
      <c r="G54" s="208"/>
    </row>
    <row r="55" spans="2:7" s="12" customFormat="1" x14ac:dyDescent="0.25">
      <c r="B55" s="205"/>
      <c r="C55" s="206"/>
      <c r="D55" s="207"/>
      <c r="E55" s="1"/>
      <c r="F55" s="208"/>
      <c r="G55" s="208"/>
    </row>
    <row r="56" spans="2:7" s="12" customFormat="1" x14ac:dyDescent="0.25">
      <c r="B56" s="205"/>
      <c r="C56" s="206"/>
      <c r="D56" s="207"/>
      <c r="E56" s="1"/>
      <c r="F56" s="208"/>
      <c r="G56" s="208"/>
    </row>
    <row r="57" spans="2:7" s="12" customFormat="1" x14ac:dyDescent="0.25">
      <c r="B57" s="205"/>
      <c r="C57" s="206"/>
      <c r="D57" s="207"/>
      <c r="E57" s="1"/>
      <c r="F57" s="208"/>
      <c r="G57" s="208"/>
    </row>
    <row r="58" spans="2:7" s="12" customFormat="1" x14ac:dyDescent="0.25">
      <c r="B58" s="205"/>
      <c r="C58" s="206"/>
      <c r="D58" s="207"/>
      <c r="E58" s="1"/>
      <c r="F58" s="208"/>
      <c r="G58" s="208"/>
    </row>
    <row r="59" spans="2:7" s="12" customFormat="1" x14ac:dyDescent="0.25">
      <c r="B59" s="205"/>
      <c r="C59" s="206"/>
      <c r="D59" s="207"/>
      <c r="E59" s="1"/>
      <c r="F59" s="208"/>
      <c r="G59" s="208"/>
    </row>
    <row r="60" spans="2:7" s="12" customFormat="1" x14ac:dyDescent="0.25">
      <c r="B60" s="205"/>
      <c r="C60" s="206"/>
      <c r="D60" s="207"/>
      <c r="E60" s="1"/>
      <c r="F60" s="208"/>
      <c r="G60" s="208"/>
    </row>
    <row r="61" spans="2:7" s="12" customFormat="1" x14ac:dyDescent="0.25">
      <c r="B61" s="205"/>
      <c r="C61" s="206"/>
      <c r="D61" s="207"/>
      <c r="E61" s="1"/>
      <c r="F61" s="208"/>
      <c r="G61" s="208"/>
    </row>
    <row r="62" spans="2:7" s="12" customFormat="1" x14ac:dyDescent="0.25">
      <c r="B62" s="205"/>
      <c r="C62" s="206"/>
      <c r="D62" s="207"/>
      <c r="E62" s="1"/>
      <c r="F62" s="208"/>
      <c r="G62" s="208"/>
    </row>
    <row r="63" spans="2:7" s="12" customFormat="1" x14ac:dyDescent="0.25">
      <c r="B63" s="205"/>
      <c r="C63" s="206"/>
      <c r="D63" s="207"/>
      <c r="E63" s="1"/>
      <c r="F63" s="208"/>
      <c r="G63" s="208"/>
    </row>
    <row r="64" spans="2:7" s="12" customFormat="1" x14ac:dyDescent="0.25">
      <c r="B64" s="205"/>
      <c r="C64" s="206"/>
      <c r="D64" s="207"/>
      <c r="E64" s="1"/>
      <c r="F64" s="208"/>
      <c r="G64" s="208"/>
    </row>
    <row r="65" spans="2:7" s="12" customFormat="1" x14ac:dyDescent="0.25">
      <c r="B65" s="205"/>
      <c r="C65" s="206"/>
      <c r="D65" s="207"/>
      <c r="E65" s="1"/>
      <c r="F65" s="208"/>
      <c r="G65" s="208"/>
    </row>
    <row r="66" spans="2:7" s="12" customFormat="1" x14ac:dyDescent="0.25">
      <c r="B66" s="205"/>
      <c r="C66" s="206"/>
      <c r="D66" s="207"/>
      <c r="E66" s="1"/>
      <c r="F66" s="208"/>
      <c r="G66" s="208"/>
    </row>
    <row r="67" spans="2:7" s="12" customFormat="1" x14ac:dyDescent="0.25">
      <c r="B67" s="205"/>
      <c r="C67" s="206"/>
      <c r="D67" s="207"/>
      <c r="E67" s="1"/>
      <c r="F67" s="208"/>
      <c r="G67" s="208"/>
    </row>
    <row r="68" spans="2:7" s="12" customFormat="1" x14ac:dyDescent="0.25">
      <c r="B68" s="205"/>
      <c r="C68" s="206"/>
      <c r="D68" s="207"/>
      <c r="E68" s="1"/>
      <c r="F68" s="208"/>
      <c r="G68" s="208"/>
    </row>
    <row r="69" spans="2:7" s="12" customFormat="1" x14ac:dyDescent="0.25">
      <c r="B69" s="205"/>
      <c r="C69" s="206"/>
      <c r="D69" s="207"/>
      <c r="E69" s="1"/>
      <c r="F69" s="208"/>
      <c r="G69" s="208"/>
    </row>
    <row r="70" spans="2:7" s="12" customFormat="1" x14ac:dyDescent="0.25">
      <c r="B70" s="205"/>
      <c r="C70" s="206"/>
      <c r="D70" s="207"/>
      <c r="E70" s="1"/>
      <c r="F70" s="208"/>
      <c r="G70" s="208"/>
    </row>
    <row r="71" spans="2:7" s="12" customFormat="1" x14ac:dyDescent="0.25">
      <c r="B71" s="205"/>
      <c r="C71" s="206"/>
      <c r="D71" s="207"/>
      <c r="E71" s="1"/>
      <c r="F71" s="208"/>
      <c r="G71" s="208"/>
    </row>
    <row r="72" spans="2:7" s="12" customFormat="1" x14ac:dyDescent="0.25">
      <c r="B72" s="205"/>
      <c r="C72" s="206"/>
      <c r="D72" s="207"/>
      <c r="E72" s="1"/>
      <c r="F72" s="208"/>
      <c r="G72" s="208"/>
    </row>
    <row r="73" spans="2:7" s="12" customFormat="1" x14ac:dyDescent="0.25">
      <c r="B73" s="205"/>
      <c r="C73" s="206"/>
      <c r="D73" s="207"/>
      <c r="E73" s="1"/>
      <c r="F73" s="208"/>
      <c r="G73" s="208"/>
    </row>
    <row r="74" spans="2:7" s="12" customFormat="1" x14ac:dyDescent="0.25">
      <c r="B74" s="205"/>
      <c r="C74" s="206"/>
      <c r="D74" s="207"/>
      <c r="E74" s="1"/>
      <c r="F74" s="208"/>
      <c r="G74" s="208"/>
    </row>
    <row r="75" spans="2:7" s="12" customFormat="1" x14ac:dyDescent="0.25">
      <c r="B75" s="205"/>
      <c r="C75" s="206"/>
      <c r="D75" s="207"/>
      <c r="E75" s="1"/>
      <c r="F75" s="208"/>
      <c r="G75" s="208"/>
    </row>
    <row r="76" spans="2:7" s="12" customFormat="1" x14ac:dyDescent="0.25">
      <c r="B76" s="205"/>
      <c r="C76" s="206"/>
      <c r="D76" s="207"/>
      <c r="E76" s="1"/>
      <c r="F76" s="208"/>
      <c r="G76" s="208"/>
    </row>
    <row r="77" spans="2:7" s="12" customFormat="1" x14ac:dyDescent="0.25">
      <c r="B77" s="205"/>
      <c r="C77" s="206"/>
      <c r="D77" s="207"/>
      <c r="E77" s="1"/>
      <c r="F77" s="208"/>
      <c r="G77" s="208"/>
    </row>
    <row r="78" spans="2:7" s="12" customFormat="1" x14ac:dyDescent="0.25">
      <c r="B78" s="205"/>
      <c r="C78" s="206"/>
      <c r="D78" s="207"/>
      <c r="E78" s="1"/>
      <c r="F78" s="208"/>
      <c r="G78" s="208"/>
    </row>
    <row r="79" spans="2:7" s="12" customFormat="1" x14ac:dyDescent="0.25">
      <c r="B79" s="205"/>
      <c r="C79" s="206"/>
      <c r="D79" s="207"/>
      <c r="E79" s="1"/>
      <c r="F79" s="208"/>
      <c r="G79" s="208"/>
    </row>
    <row r="80" spans="2:7" s="12" customFormat="1" x14ac:dyDescent="0.25">
      <c r="B80" s="205"/>
      <c r="C80" s="206"/>
      <c r="D80" s="207"/>
      <c r="E80" s="1"/>
      <c r="F80" s="208"/>
      <c r="G80" s="208"/>
    </row>
    <row r="81" spans="2:7" s="12" customFormat="1" x14ac:dyDescent="0.25">
      <c r="B81" s="205"/>
      <c r="C81" s="206"/>
      <c r="D81" s="207"/>
      <c r="E81" s="1"/>
      <c r="F81" s="208"/>
      <c r="G81" s="208"/>
    </row>
    <row r="82" spans="2:7" s="12" customFormat="1" x14ac:dyDescent="0.25">
      <c r="B82" s="205"/>
      <c r="C82" s="206"/>
      <c r="D82" s="207"/>
      <c r="E82" s="1"/>
      <c r="F82" s="208"/>
      <c r="G82" s="208"/>
    </row>
    <row r="83" spans="2:7" s="12" customFormat="1" x14ac:dyDescent="0.25">
      <c r="B83" s="205"/>
      <c r="C83" s="206"/>
      <c r="D83" s="207"/>
      <c r="E83" s="1"/>
      <c r="F83" s="208"/>
      <c r="G83" s="208"/>
    </row>
    <row r="84" spans="2:7" s="12" customFormat="1" x14ac:dyDescent="0.25">
      <c r="B84" s="205"/>
      <c r="C84" s="206"/>
      <c r="D84" s="207"/>
      <c r="E84" s="1"/>
      <c r="F84" s="208"/>
      <c r="G84" s="208"/>
    </row>
    <row r="85" spans="2:7" s="12" customFormat="1" x14ac:dyDescent="0.25">
      <c r="B85" s="205"/>
      <c r="C85" s="206"/>
      <c r="D85" s="207"/>
      <c r="E85" s="1"/>
      <c r="F85" s="208"/>
      <c r="G85" s="208"/>
    </row>
    <row r="86" spans="2:7" s="12" customFormat="1" x14ac:dyDescent="0.25">
      <c r="B86" s="205"/>
      <c r="C86" s="206"/>
      <c r="D86" s="207"/>
      <c r="E86" s="1"/>
      <c r="F86" s="208"/>
      <c r="G86" s="208"/>
    </row>
    <row r="87" spans="2:7" s="12" customFormat="1" x14ac:dyDescent="0.25">
      <c r="B87" s="205"/>
      <c r="C87" s="206"/>
      <c r="D87" s="207"/>
      <c r="E87" s="1"/>
      <c r="F87" s="208"/>
      <c r="G87" s="208"/>
    </row>
    <row r="88" spans="2:7" s="12" customFormat="1" x14ac:dyDescent="0.25">
      <c r="B88" s="205"/>
      <c r="C88" s="206"/>
      <c r="D88" s="207"/>
      <c r="E88" s="1"/>
      <c r="F88" s="208"/>
      <c r="G88" s="208"/>
    </row>
    <row r="89" spans="2:7" s="12" customFormat="1" x14ac:dyDescent="0.25">
      <c r="B89" s="205"/>
      <c r="C89" s="206"/>
      <c r="D89" s="207"/>
      <c r="E89" s="1"/>
      <c r="F89" s="208"/>
      <c r="G89" s="208"/>
    </row>
    <row r="90" spans="2:7" s="12" customFormat="1" x14ac:dyDescent="0.25">
      <c r="B90" s="205"/>
      <c r="C90" s="206"/>
      <c r="D90" s="207"/>
      <c r="E90" s="1"/>
      <c r="F90" s="208"/>
      <c r="G90" s="208"/>
    </row>
    <row r="91" spans="2:7" s="12" customFormat="1" x14ac:dyDescent="0.25">
      <c r="B91" s="205"/>
      <c r="C91" s="206"/>
      <c r="D91" s="207"/>
      <c r="E91" s="1"/>
      <c r="F91" s="208"/>
      <c r="G91" s="208"/>
    </row>
    <row r="92" spans="2:7" s="12" customFormat="1" x14ac:dyDescent="0.25">
      <c r="B92" s="205"/>
      <c r="C92" s="206"/>
      <c r="D92" s="207"/>
      <c r="E92" s="1"/>
      <c r="F92" s="208"/>
      <c r="G92" s="208"/>
    </row>
    <row r="93" spans="2:7" s="12" customFormat="1" x14ac:dyDescent="0.25">
      <c r="B93" s="205"/>
      <c r="C93" s="206"/>
      <c r="D93" s="207"/>
      <c r="E93" s="1"/>
      <c r="F93" s="208"/>
      <c r="G93" s="208"/>
    </row>
    <row r="94" spans="2:7" s="12" customFormat="1" x14ac:dyDescent="0.25">
      <c r="B94" s="205"/>
      <c r="C94" s="206"/>
      <c r="D94" s="207"/>
      <c r="E94" s="1"/>
      <c r="F94" s="208"/>
      <c r="G94" s="208"/>
    </row>
    <row r="95" spans="2:7" s="12" customFormat="1" x14ac:dyDescent="0.25">
      <c r="B95" s="205"/>
      <c r="C95" s="206"/>
      <c r="D95" s="207"/>
      <c r="E95" s="1"/>
      <c r="F95" s="208"/>
      <c r="G95" s="208"/>
    </row>
    <row r="96" spans="2:7" s="12" customFormat="1" x14ac:dyDescent="0.25">
      <c r="B96" s="205"/>
      <c r="C96" s="206"/>
      <c r="D96" s="207"/>
      <c r="E96" s="1"/>
      <c r="F96" s="208"/>
      <c r="G96" s="208"/>
    </row>
    <row r="97" spans="2:7" s="12" customFormat="1" x14ac:dyDescent="0.25">
      <c r="B97" s="205"/>
      <c r="C97" s="206"/>
      <c r="D97" s="207"/>
      <c r="E97" s="1"/>
      <c r="F97" s="208"/>
      <c r="G97" s="208"/>
    </row>
    <row r="98" spans="2:7" s="12" customFormat="1" x14ac:dyDescent="0.25">
      <c r="B98" s="205"/>
      <c r="C98" s="206"/>
      <c r="D98" s="207"/>
      <c r="E98" s="1"/>
      <c r="F98" s="208"/>
      <c r="G98" s="208"/>
    </row>
    <row r="99" spans="2:7" s="12" customFormat="1" x14ac:dyDescent="0.25">
      <c r="B99" s="205"/>
      <c r="C99" s="206"/>
      <c r="D99" s="207"/>
      <c r="E99" s="1"/>
      <c r="F99" s="208"/>
      <c r="G99" s="208"/>
    </row>
    <row r="100" spans="2:7" s="12" customFormat="1" x14ac:dyDescent="0.25">
      <c r="B100" s="205"/>
      <c r="C100" s="206"/>
      <c r="D100" s="207"/>
      <c r="E100" s="1"/>
      <c r="F100" s="208"/>
      <c r="G100" s="208"/>
    </row>
    <row r="101" spans="2:7" s="12" customFormat="1" x14ac:dyDescent="0.25">
      <c r="B101" s="205"/>
      <c r="C101" s="206"/>
      <c r="D101" s="207"/>
      <c r="E101" s="1"/>
      <c r="F101" s="208"/>
      <c r="G101" s="208"/>
    </row>
    <row r="102" spans="2:7" s="12" customFormat="1" x14ac:dyDescent="0.25">
      <c r="B102" s="205"/>
      <c r="C102" s="206"/>
      <c r="D102" s="207"/>
      <c r="E102" s="1"/>
      <c r="F102" s="208"/>
      <c r="G102" s="208"/>
    </row>
    <row r="103" spans="2:7" s="12" customFormat="1" x14ac:dyDescent="0.25">
      <c r="B103" s="205"/>
      <c r="C103" s="206"/>
      <c r="D103" s="207"/>
      <c r="E103" s="1"/>
      <c r="F103" s="208"/>
      <c r="G103" s="208"/>
    </row>
    <row r="104" spans="2:7" s="12" customFormat="1" x14ac:dyDescent="0.25">
      <c r="B104" s="205"/>
      <c r="C104" s="206"/>
      <c r="D104" s="207"/>
      <c r="E104" s="1"/>
      <c r="F104" s="208"/>
      <c r="G104" s="208"/>
    </row>
    <row r="105" spans="2:7" s="12" customFormat="1" x14ac:dyDescent="0.25">
      <c r="B105" s="205"/>
      <c r="C105" s="206"/>
      <c r="D105" s="207"/>
      <c r="E105" s="1"/>
      <c r="F105" s="208"/>
      <c r="G105" s="208"/>
    </row>
    <row r="106" spans="2:7" s="12" customFormat="1" x14ac:dyDescent="0.25">
      <c r="B106" s="205"/>
      <c r="C106" s="206"/>
      <c r="D106" s="207"/>
      <c r="E106" s="1"/>
      <c r="F106" s="208"/>
      <c r="G106" s="208"/>
    </row>
    <row r="107" spans="2:7" s="12" customFormat="1" x14ac:dyDescent="0.25">
      <c r="B107" s="205"/>
      <c r="C107" s="206"/>
      <c r="D107" s="207"/>
      <c r="E107" s="1"/>
      <c r="F107" s="208"/>
      <c r="G107" s="208"/>
    </row>
    <row r="108" spans="2:7" s="12" customFormat="1" x14ac:dyDescent="0.25">
      <c r="B108" s="205"/>
      <c r="C108" s="206"/>
      <c r="D108" s="207"/>
      <c r="E108" s="1"/>
      <c r="F108" s="208"/>
      <c r="G108" s="208"/>
    </row>
    <row r="109" spans="2:7" s="12" customFormat="1" x14ac:dyDescent="0.25">
      <c r="B109" s="205"/>
      <c r="C109" s="206"/>
      <c r="D109" s="207"/>
      <c r="E109" s="1"/>
      <c r="F109" s="208"/>
      <c r="G109" s="208"/>
    </row>
    <row r="110" spans="2:7" s="12" customFormat="1" x14ac:dyDescent="0.25">
      <c r="B110" s="205"/>
      <c r="C110" s="206"/>
      <c r="D110" s="207"/>
      <c r="E110" s="1"/>
      <c r="F110" s="208"/>
      <c r="G110" s="208"/>
    </row>
    <row r="111" spans="2:7" s="12" customFormat="1" x14ac:dyDescent="0.25">
      <c r="B111" s="205"/>
      <c r="C111" s="206"/>
      <c r="D111" s="207"/>
      <c r="E111" s="1"/>
      <c r="F111" s="208"/>
      <c r="G111" s="208"/>
    </row>
    <row r="112" spans="2:7" s="12" customFormat="1" x14ac:dyDescent="0.25">
      <c r="B112" s="205"/>
      <c r="C112" s="206"/>
      <c r="D112" s="207"/>
      <c r="E112" s="1"/>
      <c r="F112" s="208"/>
      <c r="G112" s="208"/>
    </row>
    <row r="113" spans="2:7" s="12" customFormat="1" x14ac:dyDescent="0.25">
      <c r="B113" s="205"/>
      <c r="C113" s="206"/>
      <c r="D113" s="207"/>
      <c r="E113" s="1"/>
      <c r="F113" s="208"/>
      <c r="G113" s="208"/>
    </row>
    <row r="114" spans="2:7" s="12" customFormat="1" x14ac:dyDescent="0.25">
      <c r="B114" s="205"/>
      <c r="C114" s="206"/>
      <c r="D114" s="207"/>
      <c r="E114" s="1"/>
      <c r="F114" s="208"/>
      <c r="G114" s="208"/>
    </row>
    <row r="115" spans="2:7" s="12" customFormat="1" x14ac:dyDescent="0.25">
      <c r="B115" s="205"/>
      <c r="C115" s="206"/>
      <c r="D115" s="207"/>
      <c r="E115" s="1"/>
      <c r="F115" s="208"/>
      <c r="G115" s="208"/>
    </row>
    <row r="116" spans="2:7" s="12" customFormat="1" x14ac:dyDescent="0.25">
      <c r="B116" s="205"/>
      <c r="C116" s="206"/>
      <c r="D116" s="207"/>
      <c r="E116" s="1"/>
      <c r="F116" s="208"/>
      <c r="G116" s="208"/>
    </row>
    <row r="117" spans="2:7" s="12" customFormat="1" x14ac:dyDescent="0.25">
      <c r="B117" s="205"/>
      <c r="C117" s="206"/>
      <c r="D117" s="207"/>
      <c r="E117" s="1"/>
      <c r="F117" s="208"/>
      <c r="G117" s="208"/>
    </row>
    <row r="118" spans="2:7" s="12" customFormat="1" x14ac:dyDescent="0.25">
      <c r="B118" s="205"/>
      <c r="C118" s="206"/>
      <c r="D118" s="207"/>
      <c r="E118" s="1"/>
      <c r="F118" s="208"/>
      <c r="G118" s="208"/>
    </row>
    <row r="119" spans="2:7" s="12" customFormat="1" x14ac:dyDescent="0.25">
      <c r="B119" s="205"/>
      <c r="C119" s="206"/>
      <c r="D119" s="207"/>
      <c r="E119" s="1"/>
      <c r="F119" s="208"/>
      <c r="G119" s="208"/>
    </row>
    <row r="120" spans="2:7" s="12" customFormat="1" x14ac:dyDescent="0.25">
      <c r="B120" s="205"/>
      <c r="C120" s="206"/>
      <c r="D120" s="207"/>
      <c r="E120" s="1"/>
      <c r="F120" s="208"/>
      <c r="G120" s="208"/>
    </row>
    <row r="121" spans="2:7" s="12" customFormat="1" x14ac:dyDescent="0.25">
      <c r="B121" s="205"/>
      <c r="C121" s="206"/>
      <c r="D121" s="207"/>
      <c r="E121" s="1"/>
      <c r="F121" s="208"/>
      <c r="G121" s="208"/>
    </row>
    <row r="122" spans="2:7" s="12" customFormat="1" x14ac:dyDescent="0.25">
      <c r="B122" s="205"/>
      <c r="C122" s="206"/>
      <c r="D122" s="207"/>
      <c r="E122" s="1"/>
      <c r="F122" s="208"/>
      <c r="G122" s="208"/>
    </row>
    <row r="123" spans="2:7" s="12" customFormat="1" x14ac:dyDescent="0.25">
      <c r="B123" s="205"/>
      <c r="C123" s="206"/>
      <c r="D123" s="207"/>
      <c r="E123" s="1"/>
      <c r="F123" s="208"/>
      <c r="G123" s="208"/>
    </row>
    <row r="124" spans="2:7" s="12" customFormat="1" x14ac:dyDescent="0.25">
      <c r="B124" s="205"/>
      <c r="C124" s="206"/>
      <c r="D124" s="207"/>
      <c r="E124" s="1"/>
      <c r="F124" s="208"/>
      <c r="G124" s="208"/>
    </row>
    <row r="125" spans="2:7" s="12" customFormat="1" x14ac:dyDescent="0.25">
      <c r="B125" s="205"/>
      <c r="C125" s="206"/>
      <c r="D125" s="207"/>
      <c r="E125" s="1"/>
      <c r="F125" s="208"/>
      <c r="G125" s="208"/>
    </row>
    <row r="126" spans="2:7" s="12" customFormat="1" x14ac:dyDescent="0.25">
      <c r="B126" s="205"/>
      <c r="C126" s="206"/>
      <c r="D126" s="207"/>
      <c r="E126" s="1"/>
      <c r="F126" s="208"/>
      <c r="G126" s="208"/>
    </row>
    <row r="127" spans="2:7" s="12" customFormat="1" x14ac:dyDescent="0.25">
      <c r="B127" s="205"/>
      <c r="C127" s="206"/>
      <c r="D127" s="207"/>
      <c r="E127" s="1"/>
      <c r="F127" s="208"/>
      <c r="G127" s="208"/>
    </row>
    <row r="128" spans="2:7" s="12" customFormat="1" x14ac:dyDescent="0.25">
      <c r="B128" s="205"/>
      <c r="C128" s="206"/>
      <c r="D128" s="207"/>
      <c r="E128" s="1"/>
      <c r="F128" s="208"/>
      <c r="G128" s="208"/>
    </row>
    <row r="129" spans="2:7" s="12" customFormat="1" x14ac:dyDescent="0.25">
      <c r="B129" s="205"/>
      <c r="C129" s="206"/>
      <c r="D129" s="207"/>
      <c r="E129" s="1"/>
      <c r="F129" s="208"/>
      <c r="G129" s="208"/>
    </row>
    <row r="130" spans="2:7" s="12" customFormat="1" x14ac:dyDescent="0.25">
      <c r="B130" s="205"/>
      <c r="C130" s="206"/>
      <c r="D130" s="207"/>
      <c r="E130" s="1"/>
      <c r="F130" s="208"/>
      <c r="G130" s="208"/>
    </row>
    <row r="131" spans="2:7" s="12" customFormat="1" x14ac:dyDescent="0.25">
      <c r="B131" s="205"/>
      <c r="C131" s="206"/>
      <c r="D131" s="207"/>
      <c r="E131" s="1"/>
      <c r="F131" s="208"/>
      <c r="G131" s="208"/>
    </row>
    <row r="132" spans="2:7" s="12" customFormat="1" x14ac:dyDescent="0.25">
      <c r="B132" s="205"/>
      <c r="C132" s="206"/>
      <c r="D132" s="207"/>
      <c r="E132" s="1"/>
      <c r="F132" s="208"/>
      <c r="G132" s="208"/>
    </row>
    <row r="133" spans="2:7" s="12" customFormat="1" x14ac:dyDescent="0.25">
      <c r="B133" s="205"/>
      <c r="C133" s="206"/>
      <c r="D133" s="207"/>
      <c r="E133" s="1"/>
      <c r="F133" s="208"/>
      <c r="G133" s="208"/>
    </row>
    <row r="134" spans="2:7" s="12" customFormat="1" x14ac:dyDescent="0.25">
      <c r="B134" s="205"/>
      <c r="C134" s="206"/>
      <c r="D134" s="207"/>
      <c r="E134" s="1"/>
      <c r="F134" s="208"/>
      <c r="G134" s="208"/>
    </row>
    <row r="135" spans="2:7" s="12" customFormat="1" x14ac:dyDescent="0.25">
      <c r="B135" s="205"/>
      <c r="C135" s="206"/>
      <c r="D135" s="207"/>
      <c r="E135" s="1"/>
      <c r="F135" s="208"/>
      <c r="G135" s="208"/>
    </row>
    <row r="136" spans="2:7" s="12" customFormat="1" x14ac:dyDescent="0.25">
      <c r="B136" s="205"/>
      <c r="C136" s="206"/>
      <c r="D136" s="207"/>
      <c r="E136" s="1"/>
      <c r="F136" s="208"/>
      <c r="G136" s="208"/>
    </row>
    <row r="137" spans="2:7" s="12" customFormat="1" x14ac:dyDescent="0.25">
      <c r="B137" s="205"/>
      <c r="C137" s="206"/>
      <c r="D137" s="207"/>
      <c r="E137" s="1"/>
      <c r="F137" s="208"/>
      <c r="G137" s="208"/>
    </row>
    <row r="138" spans="2:7" s="12" customFormat="1" x14ac:dyDescent="0.25">
      <c r="B138" s="205"/>
      <c r="C138" s="206"/>
      <c r="D138" s="207"/>
      <c r="E138" s="1"/>
      <c r="F138" s="208"/>
      <c r="G138" s="208"/>
    </row>
    <row r="139" spans="2:7" s="12" customFormat="1" x14ac:dyDescent="0.25">
      <c r="B139" s="205"/>
      <c r="C139" s="206"/>
      <c r="D139" s="207"/>
      <c r="E139" s="1"/>
      <c r="F139" s="208"/>
      <c r="G139" s="208"/>
    </row>
    <row r="140" spans="2:7" s="12" customFormat="1" x14ac:dyDescent="0.25">
      <c r="B140" s="205"/>
      <c r="C140" s="206"/>
      <c r="D140" s="207"/>
      <c r="E140" s="1"/>
      <c r="F140" s="208"/>
      <c r="G140" s="208"/>
    </row>
    <row r="141" spans="2:7" s="12" customFormat="1" x14ac:dyDescent="0.25">
      <c r="B141" s="205"/>
      <c r="C141" s="206"/>
      <c r="D141" s="207"/>
      <c r="E141" s="1"/>
      <c r="F141" s="208"/>
      <c r="G141" s="208"/>
    </row>
    <row r="142" spans="2:7" s="12" customFormat="1" x14ac:dyDescent="0.25">
      <c r="B142" s="205"/>
      <c r="C142" s="206"/>
      <c r="D142" s="207"/>
      <c r="E142" s="1"/>
      <c r="F142" s="208"/>
      <c r="G142" s="208"/>
    </row>
    <row r="143" spans="2:7" s="12" customFormat="1" x14ac:dyDescent="0.25">
      <c r="B143" s="205"/>
      <c r="C143" s="206"/>
      <c r="D143" s="207"/>
      <c r="E143" s="1"/>
      <c r="F143" s="208"/>
      <c r="G143" s="208"/>
    </row>
    <row r="144" spans="2:7" s="12" customFormat="1" x14ac:dyDescent="0.25">
      <c r="B144" s="205"/>
      <c r="C144" s="206"/>
      <c r="D144" s="207"/>
      <c r="E144" s="1"/>
      <c r="F144" s="208"/>
      <c r="G144" s="208"/>
    </row>
    <row r="145" spans="2:7" s="12" customFormat="1" x14ac:dyDescent="0.25">
      <c r="B145" s="205"/>
      <c r="C145" s="206"/>
      <c r="D145" s="207"/>
      <c r="E145" s="1"/>
      <c r="F145" s="208"/>
      <c r="G145" s="208"/>
    </row>
    <row r="146" spans="2:7" s="12" customFormat="1" x14ac:dyDescent="0.25">
      <c r="B146" s="205"/>
      <c r="C146" s="206"/>
      <c r="D146" s="207"/>
      <c r="E146" s="1"/>
      <c r="F146" s="208"/>
      <c r="G146" s="208"/>
    </row>
    <row r="147" spans="2:7" s="12" customFormat="1" x14ac:dyDescent="0.25">
      <c r="B147" s="205"/>
      <c r="C147" s="206"/>
      <c r="D147" s="207"/>
      <c r="E147" s="1"/>
      <c r="F147" s="208"/>
      <c r="G147" s="208"/>
    </row>
    <row r="148" spans="2:7" s="12" customFormat="1" x14ac:dyDescent="0.25">
      <c r="B148" s="205"/>
      <c r="C148" s="206"/>
      <c r="D148" s="207"/>
      <c r="E148" s="1"/>
      <c r="F148" s="208"/>
      <c r="G148" s="208"/>
    </row>
    <row r="149" spans="2:7" s="12" customFormat="1" x14ac:dyDescent="0.25">
      <c r="B149" s="205"/>
      <c r="C149" s="206"/>
      <c r="D149" s="207"/>
      <c r="E149" s="1"/>
      <c r="F149" s="208"/>
      <c r="G149" s="208"/>
    </row>
    <row r="150" spans="2:7" s="12" customFormat="1" x14ac:dyDescent="0.25">
      <c r="B150" s="205"/>
      <c r="C150" s="206"/>
      <c r="D150" s="207"/>
      <c r="E150" s="1"/>
      <c r="F150" s="208"/>
      <c r="G150" s="208"/>
    </row>
    <row r="151" spans="2:7" s="12" customFormat="1" x14ac:dyDescent="0.25">
      <c r="B151" s="205"/>
      <c r="C151" s="206"/>
      <c r="D151" s="207"/>
      <c r="E151" s="1"/>
      <c r="F151" s="208"/>
      <c r="G151" s="208"/>
    </row>
    <row r="152" spans="2:7" s="12" customFormat="1" x14ac:dyDescent="0.25">
      <c r="B152" s="205"/>
      <c r="C152" s="206"/>
      <c r="D152" s="207"/>
      <c r="E152" s="1"/>
      <c r="F152" s="208"/>
      <c r="G152" s="208"/>
    </row>
    <row r="153" spans="2:7" s="12" customFormat="1" x14ac:dyDescent="0.25">
      <c r="B153" s="205"/>
      <c r="C153" s="206"/>
      <c r="D153" s="207"/>
      <c r="E153" s="1"/>
      <c r="F153" s="208"/>
      <c r="G153" s="208"/>
    </row>
    <row r="154" spans="2:7" s="12" customFormat="1" x14ac:dyDescent="0.25">
      <c r="B154" s="205"/>
      <c r="C154" s="206"/>
      <c r="D154" s="207"/>
      <c r="E154" s="1"/>
      <c r="F154" s="208"/>
      <c r="G154" s="208"/>
    </row>
    <row r="155" spans="2:7" s="12" customFormat="1" x14ac:dyDescent="0.25">
      <c r="B155" s="205"/>
      <c r="C155" s="206"/>
      <c r="D155" s="207"/>
      <c r="E155" s="1"/>
      <c r="F155" s="208"/>
      <c r="G155" s="208"/>
    </row>
    <row r="156" spans="2:7" s="12" customFormat="1" x14ac:dyDescent="0.25">
      <c r="B156" s="205"/>
      <c r="C156" s="206"/>
      <c r="D156" s="207"/>
      <c r="E156" s="1"/>
      <c r="F156" s="208"/>
      <c r="G156" s="208"/>
    </row>
    <row r="157" spans="2:7" s="12" customFormat="1" x14ac:dyDescent="0.25">
      <c r="B157" s="205"/>
      <c r="C157" s="206"/>
      <c r="D157" s="207"/>
      <c r="E157" s="1"/>
      <c r="F157" s="208"/>
      <c r="G157" s="208"/>
    </row>
    <row r="158" spans="2:7" s="12" customFormat="1" x14ac:dyDescent="0.25">
      <c r="B158" s="205"/>
      <c r="C158" s="206"/>
      <c r="D158" s="207"/>
      <c r="E158" s="1"/>
      <c r="F158" s="208"/>
      <c r="G158" s="208"/>
    </row>
    <row r="159" spans="2:7" s="12" customFormat="1" x14ac:dyDescent="0.25">
      <c r="B159" s="205"/>
      <c r="C159" s="206"/>
      <c r="D159" s="207"/>
      <c r="E159" s="1"/>
      <c r="F159" s="208"/>
      <c r="G159" s="208"/>
    </row>
    <row r="160" spans="2:7" s="12" customFormat="1" x14ac:dyDescent="0.25">
      <c r="B160" s="205"/>
      <c r="C160" s="206"/>
      <c r="D160" s="207"/>
      <c r="E160" s="1"/>
      <c r="F160" s="208"/>
      <c r="G160" s="208"/>
    </row>
    <row r="161" spans="2:7" s="12" customFormat="1" x14ac:dyDescent="0.25">
      <c r="B161" s="205"/>
      <c r="C161" s="206"/>
      <c r="D161" s="207"/>
      <c r="E161" s="1"/>
      <c r="F161" s="208"/>
      <c r="G161" s="208"/>
    </row>
    <row r="162" spans="2:7" s="12" customFormat="1" x14ac:dyDescent="0.25">
      <c r="B162" s="205"/>
      <c r="C162" s="206"/>
      <c r="D162" s="207"/>
      <c r="E162" s="1"/>
      <c r="F162" s="208"/>
      <c r="G162" s="208"/>
    </row>
    <row r="163" spans="2:7" s="12" customFormat="1" x14ac:dyDescent="0.25">
      <c r="B163" s="205"/>
      <c r="C163" s="206"/>
      <c r="D163" s="207"/>
      <c r="E163" s="1"/>
      <c r="F163" s="208"/>
      <c r="G163" s="208"/>
    </row>
    <row r="164" spans="2:7" s="12" customFormat="1" x14ac:dyDescent="0.25">
      <c r="B164" s="205"/>
      <c r="C164" s="206"/>
      <c r="D164" s="207"/>
      <c r="E164" s="1"/>
      <c r="F164" s="208"/>
      <c r="G164" s="208"/>
    </row>
    <row r="165" spans="2:7" s="12" customFormat="1" x14ac:dyDescent="0.25">
      <c r="B165" s="205"/>
      <c r="C165" s="206"/>
      <c r="D165" s="207"/>
      <c r="E165" s="1"/>
      <c r="F165" s="208"/>
      <c r="G165" s="208"/>
    </row>
    <row r="166" spans="2:7" s="12" customFormat="1" x14ac:dyDescent="0.25">
      <c r="B166" s="205"/>
      <c r="C166" s="206"/>
      <c r="D166" s="207"/>
      <c r="E166" s="1"/>
      <c r="F166" s="208"/>
      <c r="G166" s="208"/>
    </row>
    <row r="167" spans="2:7" s="12" customFormat="1" x14ac:dyDescent="0.25">
      <c r="B167" s="205"/>
      <c r="C167" s="206"/>
      <c r="D167" s="207"/>
      <c r="E167" s="1"/>
      <c r="F167" s="208"/>
      <c r="G167" s="208"/>
    </row>
    <row r="168" spans="2:7" s="12" customFormat="1" x14ac:dyDescent="0.25">
      <c r="B168" s="205"/>
      <c r="C168" s="206"/>
      <c r="D168" s="207"/>
      <c r="E168" s="1"/>
      <c r="F168" s="208"/>
      <c r="G168" s="208"/>
    </row>
    <row r="169" spans="2:7" s="12" customFormat="1" x14ac:dyDescent="0.25">
      <c r="B169" s="205"/>
      <c r="C169" s="206"/>
      <c r="D169" s="207"/>
      <c r="E169" s="1"/>
      <c r="F169" s="208"/>
      <c r="G169" s="208"/>
    </row>
    <row r="170" spans="2:7" s="12" customFormat="1" x14ac:dyDescent="0.25">
      <c r="B170" s="205"/>
      <c r="C170" s="206"/>
      <c r="D170" s="207"/>
      <c r="E170" s="1"/>
      <c r="F170" s="208"/>
      <c r="G170" s="208"/>
    </row>
    <row r="171" spans="2:7" s="12" customFormat="1" x14ac:dyDescent="0.25">
      <c r="B171" s="205"/>
      <c r="C171" s="206"/>
      <c r="D171" s="207"/>
      <c r="E171" s="1"/>
      <c r="F171" s="208"/>
      <c r="G171" s="208"/>
    </row>
    <row r="172" spans="2:7" s="12" customFormat="1" x14ac:dyDescent="0.25">
      <c r="B172" s="205"/>
      <c r="C172" s="206"/>
      <c r="D172" s="207"/>
      <c r="E172" s="1"/>
      <c r="F172" s="208"/>
      <c r="G172" s="208"/>
    </row>
    <row r="173" spans="2:7" s="12" customFormat="1" x14ac:dyDescent="0.25">
      <c r="B173" s="205"/>
      <c r="C173" s="206"/>
      <c r="D173" s="207"/>
      <c r="E173" s="1"/>
      <c r="F173" s="208"/>
      <c r="G173" s="208"/>
    </row>
    <row r="174" spans="2:7" s="12" customFormat="1" x14ac:dyDescent="0.25">
      <c r="B174" s="205"/>
      <c r="C174" s="206"/>
      <c r="D174" s="207"/>
      <c r="E174" s="1"/>
      <c r="F174" s="208"/>
      <c r="G174" s="208"/>
    </row>
    <row r="175" spans="2:7" s="12" customFormat="1" x14ac:dyDescent="0.25">
      <c r="B175" s="205"/>
      <c r="C175" s="206"/>
      <c r="D175" s="207"/>
      <c r="E175" s="1"/>
      <c r="F175" s="208"/>
      <c r="G175" s="208"/>
    </row>
    <row r="176" spans="2:7" s="12" customFormat="1" x14ac:dyDescent="0.25">
      <c r="B176" s="205"/>
      <c r="C176" s="206"/>
      <c r="D176" s="207"/>
      <c r="E176" s="1"/>
      <c r="F176" s="208"/>
      <c r="G176" s="208"/>
    </row>
    <row r="177" spans="2:7" s="12" customFormat="1" x14ac:dyDescent="0.25">
      <c r="B177" s="205"/>
      <c r="C177" s="206"/>
      <c r="D177" s="207"/>
      <c r="E177" s="1"/>
      <c r="F177" s="208"/>
      <c r="G177" s="208"/>
    </row>
    <row r="178" spans="2:7" s="12" customFormat="1" x14ac:dyDescent="0.25">
      <c r="B178" s="205"/>
      <c r="C178" s="206"/>
      <c r="D178" s="207"/>
      <c r="E178" s="1"/>
      <c r="F178" s="208"/>
      <c r="G178" s="208"/>
    </row>
    <row r="179" spans="2:7" s="12" customFormat="1" x14ac:dyDescent="0.25">
      <c r="B179" s="205"/>
      <c r="C179" s="206"/>
      <c r="D179" s="207"/>
      <c r="E179" s="1"/>
      <c r="F179" s="208"/>
      <c r="G179" s="208"/>
    </row>
    <row r="180" spans="2:7" s="12" customFormat="1" x14ac:dyDescent="0.25">
      <c r="B180" s="205"/>
      <c r="C180" s="206"/>
      <c r="D180" s="207"/>
      <c r="E180" s="1"/>
      <c r="F180" s="208"/>
      <c r="G180" s="208"/>
    </row>
    <row r="181" spans="2:7" s="12" customFormat="1" x14ac:dyDescent="0.25">
      <c r="B181" s="205"/>
      <c r="C181" s="206"/>
      <c r="D181" s="207"/>
      <c r="E181" s="1"/>
      <c r="F181" s="208"/>
      <c r="G181" s="208"/>
    </row>
    <row r="182" spans="2:7" s="12" customFormat="1" x14ac:dyDescent="0.25">
      <c r="B182" s="205"/>
      <c r="C182" s="206"/>
      <c r="D182" s="207"/>
      <c r="E182" s="1"/>
      <c r="F182" s="208"/>
      <c r="G182" s="208"/>
    </row>
    <row r="183" spans="2:7" s="12" customFormat="1" x14ac:dyDescent="0.25">
      <c r="B183" s="205"/>
      <c r="C183" s="206"/>
      <c r="D183" s="207"/>
      <c r="E183" s="1"/>
      <c r="F183" s="208"/>
      <c r="G183" s="208"/>
    </row>
    <row r="184" spans="2:7" s="12" customFormat="1" x14ac:dyDescent="0.25">
      <c r="B184" s="205"/>
      <c r="C184" s="206"/>
      <c r="D184" s="207"/>
      <c r="E184" s="1"/>
      <c r="F184" s="208"/>
      <c r="G184" s="208"/>
    </row>
    <row r="185" spans="2:7" s="12" customFormat="1" x14ac:dyDescent="0.25">
      <c r="B185" s="205"/>
      <c r="C185" s="206"/>
      <c r="D185" s="207"/>
      <c r="E185" s="1"/>
      <c r="F185" s="208"/>
      <c r="G185" s="208"/>
    </row>
    <row r="186" spans="2:7" s="12" customFormat="1" x14ac:dyDescent="0.25">
      <c r="B186" s="205"/>
      <c r="C186" s="206"/>
      <c r="D186" s="207"/>
      <c r="E186" s="1"/>
      <c r="F186" s="208"/>
      <c r="G186" s="208"/>
    </row>
    <row r="187" spans="2:7" s="12" customFormat="1" x14ac:dyDescent="0.25">
      <c r="B187" s="205"/>
      <c r="C187" s="206"/>
      <c r="D187" s="207"/>
      <c r="E187" s="1"/>
      <c r="F187" s="208"/>
      <c r="G187" s="208"/>
    </row>
    <row r="188" spans="2:7" s="12" customFormat="1" x14ac:dyDescent="0.25">
      <c r="B188" s="205"/>
      <c r="C188" s="206"/>
      <c r="D188" s="207"/>
      <c r="E188" s="1"/>
      <c r="F188" s="208"/>
      <c r="G188" s="208"/>
    </row>
    <row r="189" spans="2:7" s="12" customFormat="1" x14ac:dyDescent="0.25">
      <c r="B189" s="205"/>
      <c r="C189" s="206"/>
      <c r="D189" s="207"/>
      <c r="E189" s="1"/>
      <c r="F189" s="208"/>
      <c r="G189" s="208"/>
    </row>
    <row r="190" spans="2:7" s="12" customFormat="1" x14ac:dyDescent="0.25">
      <c r="B190" s="205"/>
      <c r="C190" s="206"/>
      <c r="D190" s="207"/>
      <c r="E190" s="1"/>
      <c r="F190" s="208"/>
      <c r="G190" s="208"/>
    </row>
    <row r="191" spans="2:7" s="12" customFormat="1" x14ac:dyDescent="0.25">
      <c r="B191" s="205"/>
      <c r="C191" s="206"/>
      <c r="D191" s="207"/>
      <c r="E191" s="1"/>
      <c r="F191" s="208"/>
      <c r="G191" s="208"/>
    </row>
    <row r="192" spans="2:7" s="12" customFormat="1" x14ac:dyDescent="0.25">
      <c r="B192" s="205"/>
      <c r="C192" s="206"/>
      <c r="D192" s="207"/>
      <c r="E192" s="1"/>
      <c r="F192" s="208"/>
      <c r="G192" s="208"/>
    </row>
    <row r="193" spans="2:7" s="12" customFormat="1" x14ac:dyDescent="0.25">
      <c r="B193" s="205"/>
      <c r="C193" s="206"/>
      <c r="D193" s="207"/>
      <c r="E193" s="1"/>
      <c r="F193" s="208"/>
      <c r="G193" s="208"/>
    </row>
    <row r="194" spans="2:7" s="12" customFormat="1" x14ac:dyDescent="0.25">
      <c r="B194" s="205"/>
      <c r="C194" s="206"/>
      <c r="D194" s="207"/>
      <c r="E194" s="1"/>
      <c r="F194" s="208"/>
      <c r="G194" s="208"/>
    </row>
    <row r="195" spans="2:7" s="12" customFormat="1" x14ac:dyDescent="0.25">
      <c r="B195" s="205"/>
      <c r="C195" s="206"/>
      <c r="D195" s="207"/>
      <c r="E195" s="1"/>
      <c r="F195" s="208"/>
      <c r="G195" s="208"/>
    </row>
    <row r="196" spans="2:7" s="12" customFormat="1" x14ac:dyDescent="0.25">
      <c r="B196" s="205"/>
      <c r="C196" s="206"/>
      <c r="D196" s="207"/>
      <c r="E196" s="1"/>
      <c r="F196" s="208"/>
      <c r="G196" s="208"/>
    </row>
    <row r="197" spans="2:7" s="12" customFormat="1" x14ac:dyDescent="0.25">
      <c r="B197" s="205"/>
      <c r="C197" s="206"/>
      <c r="D197" s="207"/>
      <c r="E197" s="1"/>
      <c r="F197" s="208"/>
      <c r="G197" s="208"/>
    </row>
    <row r="198" spans="2:7" s="12" customFormat="1" x14ac:dyDescent="0.25">
      <c r="B198" s="205"/>
      <c r="C198" s="206"/>
      <c r="D198" s="207"/>
      <c r="E198" s="1"/>
      <c r="F198" s="208"/>
      <c r="G198" s="208"/>
    </row>
    <row r="199" spans="2:7" s="12" customFormat="1" x14ac:dyDescent="0.25">
      <c r="B199" s="205"/>
      <c r="C199" s="206"/>
      <c r="D199" s="207"/>
      <c r="E199" s="1"/>
      <c r="F199" s="208"/>
      <c r="G199" s="208"/>
    </row>
    <row r="200" spans="2:7" s="12" customFormat="1" x14ac:dyDescent="0.25">
      <c r="B200" s="205"/>
      <c r="C200" s="206"/>
      <c r="D200" s="207"/>
      <c r="E200" s="1"/>
      <c r="F200" s="208"/>
      <c r="G200" s="208"/>
    </row>
    <row r="201" spans="2:7" s="12" customFormat="1" x14ac:dyDescent="0.25">
      <c r="B201" s="205"/>
      <c r="C201" s="206"/>
      <c r="D201" s="207"/>
      <c r="E201" s="1"/>
      <c r="F201" s="208"/>
      <c r="G201" s="208"/>
    </row>
    <row r="202" spans="2:7" s="12" customFormat="1" x14ac:dyDescent="0.25">
      <c r="B202" s="205"/>
      <c r="C202" s="206"/>
      <c r="D202" s="207"/>
      <c r="E202" s="1"/>
      <c r="F202" s="208"/>
      <c r="G202" s="208"/>
    </row>
    <row r="203" spans="2:7" s="12" customFormat="1" x14ac:dyDescent="0.25">
      <c r="B203" s="205"/>
      <c r="C203" s="206"/>
      <c r="D203" s="207"/>
      <c r="E203" s="1"/>
      <c r="F203" s="208"/>
      <c r="G203" s="208"/>
    </row>
    <row r="204" spans="2:7" s="12" customFormat="1" x14ac:dyDescent="0.25">
      <c r="B204" s="205"/>
      <c r="C204" s="206"/>
      <c r="D204" s="207"/>
      <c r="E204" s="1"/>
      <c r="F204" s="208"/>
      <c r="G204" s="208"/>
    </row>
    <row r="205" spans="2:7" s="12" customFormat="1" x14ac:dyDescent="0.25">
      <c r="B205" s="205"/>
      <c r="C205" s="206"/>
      <c r="D205" s="207"/>
      <c r="E205" s="1"/>
      <c r="F205" s="208"/>
      <c r="G205" s="208"/>
    </row>
    <row r="206" spans="2:7" s="12" customFormat="1" x14ac:dyDescent="0.25">
      <c r="B206" s="205"/>
      <c r="C206" s="206"/>
      <c r="D206" s="207"/>
      <c r="E206" s="1"/>
      <c r="F206" s="208"/>
      <c r="G206" s="208"/>
    </row>
    <row r="207" spans="2:7" s="12" customFormat="1" x14ac:dyDescent="0.25">
      <c r="B207" s="205"/>
      <c r="C207" s="206"/>
      <c r="D207" s="207"/>
      <c r="E207" s="1"/>
      <c r="F207" s="208"/>
      <c r="G207" s="208"/>
    </row>
    <row r="208" spans="2:7" s="12" customFormat="1" x14ac:dyDescent="0.25">
      <c r="B208" s="205"/>
      <c r="C208" s="206"/>
      <c r="D208" s="207"/>
      <c r="E208" s="1"/>
      <c r="F208" s="208"/>
      <c r="G208" s="208"/>
    </row>
    <row r="209" spans="2:7" s="12" customFormat="1" x14ac:dyDescent="0.25">
      <c r="B209" s="205"/>
      <c r="C209" s="206"/>
      <c r="D209" s="207"/>
      <c r="E209" s="1"/>
      <c r="F209" s="208"/>
      <c r="G209" s="208"/>
    </row>
    <row r="210" spans="2:7" s="12" customFormat="1" x14ac:dyDescent="0.25">
      <c r="B210" s="205"/>
      <c r="C210" s="206"/>
      <c r="D210" s="207"/>
      <c r="E210" s="1"/>
      <c r="F210" s="208"/>
      <c r="G210" s="208"/>
    </row>
    <row r="211" spans="2:7" s="12" customFormat="1" x14ac:dyDescent="0.25">
      <c r="B211" s="205"/>
      <c r="C211" s="206"/>
      <c r="D211" s="207"/>
      <c r="E211" s="1"/>
      <c r="F211" s="208"/>
      <c r="G211" s="208"/>
    </row>
    <row r="212" spans="2:7" s="12" customFormat="1" x14ac:dyDescent="0.25">
      <c r="B212" s="205"/>
      <c r="C212" s="206"/>
      <c r="D212" s="207"/>
      <c r="E212" s="1"/>
      <c r="F212" s="208"/>
      <c r="G212" s="208"/>
    </row>
    <row r="213" spans="2:7" s="12" customFormat="1" x14ac:dyDescent="0.25">
      <c r="B213" s="205"/>
      <c r="C213" s="206"/>
      <c r="D213" s="207"/>
      <c r="E213" s="1"/>
      <c r="F213" s="208"/>
      <c r="G213" s="208"/>
    </row>
    <row r="214" spans="2:7" s="12" customFormat="1" x14ac:dyDescent="0.25">
      <c r="B214" s="205"/>
      <c r="C214" s="206"/>
      <c r="D214" s="207"/>
      <c r="E214" s="1"/>
      <c r="F214" s="208"/>
      <c r="G214" s="208"/>
    </row>
    <row r="215" spans="2:7" s="12" customFormat="1" x14ac:dyDescent="0.25">
      <c r="B215" s="205"/>
      <c r="C215" s="206"/>
      <c r="D215" s="207"/>
      <c r="E215" s="1"/>
      <c r="F215" s="208"/>
      <c r="G215" s="208"/>
    </row>
    <row r="216" spans="2:7" s="12" customFormat="1" x14ac:dyDescent="0.25">
      <c r="B216" s="205"/>
      <c r="C216" s="206"/>
      <c r="D216" s="207"/>
      <c r="E216" s="1"/>
      <c r="F216" s="208"/>
      <c r="G216" s="208"/>
    </row>
    <row r="217" spans="2:7" s="12" customFormat="1" x14ac:dyDescent="0.25">
      <c r="B217" s="205"/>
      <c r="C217" s="206"/>
      <c r="D217" s="207"/>
      <c r="E217" s="1"/>
      <c r="F217" s="208"/>
      <c r="G217" s="208"/>
    </row>
    <row r="218" spans="2:7" s="12" customFormat="1" x14ac:dyDescent="0.25">
      <c r="B218" s="205"/>
      <c r="C218" s="206"/>
      <c r="D218" s="207"/>
      <c r="E218" s="1"/>
      <c r="F218" s="208"/>
      <c r="G218" s="208"/>
    </row>
    <row r="219" spans="2:7" s="12" customFormat="1" x14ac:dyDescent="0.25">
      <c r="B219" s="205"/>
      <c r="C219" s="206"/>
      <c r="D219" s="207"/>
      <c r="E219" s="1"/>
      <c r="F219" s="208"/>
      <c r="G219" s="208"/>
    </row>
    <row r="220" spans="2:7" s="12" customFormat="1" x14ac:dyDescent="0.25">
      <c r="B220" s="205"/>
      <c r="C220" s="206"/>
      <c r="D220" s="207"/>
      <c r="E220" s="1"/>
      <c r="F220" s="208"/>
      <c r="G220" s="208"/>
    </row>
    <row r="221" spans="2:7" s="12" customFormat="1" x14ac:dyDescent="0.25">
      <c r="B221" s="205"/>
      <c r="C221" s="206"/>
      <c r="D221" s="207"/>
      <c r="E221" s="1"/>
      <c r="F221" s="208"/>
      <c r="G221" s="208"/>
    </row>
    <row r="222" spans="2:7" s="12" customFormat="1" x14ac:dyDescent="0.25">
      <c r="B222" s="205"/>
      <c r="C222" s="206"/>
      <c r="D222" s="207"/>
      <c r="E222" s="1"/>
      <c r="F222" s="208"/>
      <c r="G222" s="208"/>
    </row>
    <row r="223" spans="2:7" s="12" customFormat="1" x14ac:dyDescent="0.25">
      <c r="B223" s="205"/>
      <c r="C223" s="206"/>
      <c r="D223" s="207"/>
      <c r="E223" s="1"/>
      <c r="F223" s="208"/>
      <c r="G223" s="208"/>
    </row>
    <row r="224" spans="2:7" s="12" customFormat="1" x14ac:dyDescent="0.25">
      <c r="B224" s="205"/>
      <c r="C224" s="206"/>
      <c r="D224" s="207"/>
      <c r="E224" s="1"/>
      <c r="F224" s="208"/>
      <c r="G224" s="208"/>
    </row>
    <row r="225" spans="2:7" s="12" customFormat="1" x14ac:dyDescent="0.25">
      <c r="B225" s="205"/>
      <c r="C225" s="206"/>
      <c r="D225" s="207"/>
      <c r="E225" s="1"/>
      <c r="F225" s="208"/>
      <c r="G225" s="208"/>
    </row>
    <row r="226" spans="2:7" s="12" customFormat="1" x14ac:dyDescent="0.25">
      <c r="B226" s="205"/>
      <c r="C226" s="206"/>
      <c r="D226" s="207"/>
      <c r="E226" s="1"/>
      <c r="F226" s="208"/>
      <c r="G226" s="208"/>
    </row>
    <row r="227" spans="2:7" s="12" customFormat="1" x14ac:dyDescent="0.25">
      <c r="B227" s="205"/>
      <c r="C227" s="206"/>
      <c r="D227" s="207"/>
      <c r="E227" s="1"/>
      <c r="F227" s="208"/>
      <c r="G227" s="208"/>
    </row>
    <row r="228" spans="2:7" s="12" customFormat="1" x14ac:dyDescent="0.25">
      <c r="B228" s="205"/>
      <c r="C228" s="206"/>
      <c r="D228" s="207"/>
      <c r="E228" s="1"/>
      <c r="F228" s="208"/>
      <c r="G228" s="208"/>
    </row>
    <row r="229" spans="2:7" s="12" customFormat="1" x14ac:dyDescent="0.25">
      <c r="B229" s="205"/>
      <c r="C229" s="206"/>
      <c r="D229" s="207"/>
      <c r="E229" s="1"/>
      <c r="F229" s="208"/>
      <c r="G229" s="208"/>
    </row>
    <row r="230" spans="2:7" s="12" customFormat="1" x14ac:dyDescent="0.25">
      <c r="B230" s="205"/>
      <c r="C230" s="206"/>
      <c r="D230" s="207"/>
      <c r="E230" s="1"/>
      <c r="F230" s="208"/>
      <c r="G230" s="208"/>
    </row>
    <row r="231" spans="2:7" s="12" customFormat="1" x14ac:dyDescent="0.25">
      <c r="B231" s="205"/>
      <c r="C231" s="206"/>
      <c r="D231" s="207"/>
      <c r="E231" s="1"/>
      <c r="F231" s="208"/>
      <c r="G231" s="208"/>
    </row>
    <row r="232" spans="2:7" s="12" customFormat="1" x14ac:dyDescent="0.25">
      <c r="B232" s="205"/>
      <c r="C232" s="206"/>
      <c r="D232" s="207"/>
      <c r="E232" s="1"/>
      <c r="F232" s="208"/>
      <c r="G232" s="208"/>
    </row>
    <row r="233" spans="2:7" s="12" customFormat="1" x14ac:dyDescent="0.25">
      <c r="B233" s="205"/>
      <c r="C233" s="206"/>
      <c r="D233" s="207"/>
      <c r="E233" s="1"/>
      <c r="F233" s="208"/>
      <c r="G233" s="208"/>
    </row>
    <row r="234" spans="2:7" s="12" customFormat="1" x14ac:dyDescent="0.25">
      <c r="B234" s="205"/>
      <c r="C234" s="206"/>
      <c r="D234" s="207"/>
      <c r="E234" s="1"/>
      <c r="F234" s="208"/>
      <c r="G234" s="208"/>
    </row>
    <row r="235" spans="2:7" s="12" customFormat="1" x14ac:dyDescent="0.25">
      <c r="B235" s="205"/>
      <c r="C235" s="206"/>
      <c r="D235" s="207"/>
      <c r="E235" s="1"/>
      <c r="F235" s="208"/>
      <c r="G235" s="208"/>
    </row>
    <row r="236" spans="2:7" s="12" customFormat="1" x14ac:dyDescent="0.25">
      <c r="B236" s="205"/>
      <c r="C236" s="206"/>
      <c r="D236" s="207"/>
      <c r="E236" s="1"/>
      <c r="F236" s="208"/>
      <c r="G236" s="208"/>
    </row>
    <row r="237" spans="2:7" s="12" customFormat="1" x14ac:dyDescent="0.25">
      <c r="B237" s="205"/>
      <c r="C237" s="206"/>
      <c r="D237" s="207"/>
      <c r="E237" s="1"/>
      <c r="F237" s="208"/>
      <c r="G237" s="208"/>
    </row>
    <row r="238" spans="2:7" s="12" customFormat="1" x14ac:dyDescent="0.25">
      <c r="B238" s="205"/>
      <c r="C238" s="206"/>
      <c r="D238" s="207"/>
      <c r="E238" s="1"/>
      <c r="F238" s="208"/>
      <c r="G238" s="208"/>
    </row>
    <row r="239" spans="2:7" s="12" customFormat="1" x14ac:dyDescent="0.25">
      <c r="B239" s="205"/>
      <c r="C239" s="206"/>
      <c r="D239" s="207"/>
      <c r="E239" s="1"/>
      <c r="F239" s="208"/>
      <c r="G239" s="208"/>
    </row>
    <row r="240" spans="2:7" s="12" customFormat="1" x14ac:dyDescent="0.25">
      <c r="B240" s="205"/>
      <c r="C240" s="206"/>
      <c r="D240" s="207"/>
      <c r="E240" s="1"/>
      <c r="F240" s="208"/>
      <c r="G240" s="208"/>
    </row>
    <row r="241" spans="2:7" s="12" customFormat="1" x14ac:dyDescent="0.25">
      <c r="B241" s="205"/>
      <c r="C241" s="206"/>
      <c r="D241" s="207"/>
      <c r="E241" s="1"/>
      <c r="F241" s="208"/>
      <c r="G241" s="208"/>
    </row>
    <row r="242" spans="2:7" s="12" customFormat="1" x14ac:dyDescent="0.25">
      <c r="B242" s="205"/>
      <c r="C242" s="206"/>
      <c r="D242" s="207"/>
      <c r="E242" s="1"/>
      <c r="F242" s="208"/>
      <c r="G242" s="208"/>
    </row>
    <row r="243" spans="2:7" s="12" customFormat="1" x14ac:dyDescent="0.25">
      <c r="B243" s="205"/>
      <c r="C243" s="206"/>
      <c r="D243" s="207"/>
      <c r="E243" s="1"/>
      <c r="F243" s="208"/>
      <c r="G243" s="208"/>
    </row>
    <row r="244" spans="2:7" s="12" customFormat="1" x14ac:dyDescent="0.25">
      <c r="B244" s="205"/>
      <c r="C244" s="206"/>
      <c r="D244" s="207"/>
      <c r="E244" s="1"/>
      <c r="F244" s="208"/>
      <c r="G244" s="208"/>
    </row>
    <row r="245" spans="2:7" s="12" customFormat="1" x14ac:dyDescent="0.25">
      <c r="B245" s="205"/>
      <c r="C245" s="206"/>
      <c r="D245" s="207"/>
      <c r="E245" s="1"/>
      <c r="F245" s="208"/>
      <c r="G245" s="208"/>
    </row>
    <row r="246" spans="2:7" s="12" customFormat="1" x14ac:dyDescent="0.25">
      <c r="B246" s="205"/>
      <c r="C246" s="206"/>
      <c r="D246" s="207"/>
      <c r="E246" s="1"/>
      <c r="F246" s="208"/>
      <c r="G246" s="208"/>
    </row>
    <row r="247" spans="2:7" s="12" customFormat="1" x14ac:dyDescent="0.25">
      <c r="B247" s="205"/>
      <c r="C247" s="206"/>
      <c r="D247" s="207"/>
      <c r="E247" s="1"/>
      <c r="F247" s="208"/>
      <c r="G247" s="208"/>
    </row>
    <row r="248" spans="2:7" s="12" customFormat="1" x14ac:dyDescent="0.25">
      <c r="B248" s="205"/>
      <c r="C248" s="206"/>
      <c r="D248" s="207"/>
      <c r="E248" s="1"/>
      <c r="F248" s="208"/>
      <c r="G248" s="208"/>
    </row>
    <row r="249" spans="2:7" s="12" customFormat="1" x14ac:dyDescent="0.25">
      <c r="B249" s="205"/>
      <c r="C249" s="206"/>
      <c r="D249" s="207"/>
      <c r="E249" s="1"/>
      <c r="F249" s="208"/>
      <c r="G249" s="208"/>
    </row>
    <row r="250" spans="2:7" s="12" customFormat="1" x14ac:dyDescent="0.25">
      <c r="B250" s="205"/>
      <c r="C250" s="206"/>
      <c r="D250" s="207"/>
      <c r="E250" s="1"/>
      <c r="F250" s="208"/>
      <c r="G250" s="208"/>
    </row>
    <row r="251" spans="2:7" s="12" customFormat="1" x14ac:dyDescent="0.25">
      <c r="B251" s="205"/>
      <c r="C251" s="206"/>
      <c r="D251" s="207"/>
      <c r="E251" s="1"/>
      <c r="F251" s="208"/>
      <c r="G251" s="208"/>
    </row>
    <row r="252" spans="2:7" s="12" customFormat="1" x14ac:dyDescent="0.25">
      <c r="B252" s="205"/>
      <c r="C252" s="206"/>
      <c r="D252" s="207"/>
      <c r="E252" s="1"/>
      <c r="F252" s="208"/>
      <c r="G252" s="208"/>
    </row>
    <row r="253" spans="2:7" s="12" customFormat="1" x14ac:dyDescent="0.25">
      <c r="B253" s="205"/>
      <c r="C253" s="206"/>
      <c r="D253" s="207"/>
      <c r="E253" s="1"/>
      <c r="F253" s="208"/>
      <c r="G253" s="208"/>
    </row>
    <row r="254" spans="2:7" s="12" customFormat="1" x14ac:dyDescent="0.25">
      <c r="B254" s="205"/>
      <c r="C254" s="206"/>
      <c r="D254" s="207"/>
      <c r="E254" s="1"/>
      <c r="F254" s="208"/>
      <c r="G254" s="208"/>
    </row>
    <row r="255" spans="2:7" s="12" customFormat="1" x14ac:dyDescent="0.25">
      <c r="B255" s="205"/>
      <c r="C255" s="206"/>
      <c r="D255" s="207"/>
      <c r="E255" s="1"/>
      <c r="F255" s="208"/>
      <c r="G255" s="208"/>
    </row>
    <row r="256" spans="2:7" s="12" customFormat="1" x14ac:dyDescent="0.25">
      <c r="B256" s="205"/>
      <c r="C256" s="206"/>
      <c r="D256" s="207"/>
      <c r="E256" s="1"/>
      <c r="F256" s="208"/>
      <c r="G256" s="208"/>
    </row>
    <row r="257" spans="2:7" s="12" customFormat="1" x14ac:dyDescent="0.25">
      <c r="B257" s="205"/>
      <c r="C257" s="206"/>
      <c r="D257" s="207"/>
      <c r="E257" s="1"/>
      <c r="F257" s="208"/>
      <c r="G257" s="208"/>
    </row>
    <row r="258" spans="2:7" s="12" customFormat="1" x14ac:dyDescent="0.25">
      <c r="B258" s="205"/>
      <c r="C258" s="206"/>
      <c r="D258" s="207"/>
      <c r="E258" s="1"/>
      <c r="F258" s="208"/>
      <c r="G258" s="208"/>
    </row>
    <row r="259" spans="2:7" s="12" customFormat="1" x14ac:dyDescent="0.25">
      <c r="B259" s="205"/>
      <c r="C259" s="206"/>
      <c r="D259" s="207"/>
      <c r="E259" s="1"/>
      <c r="F259" s="208"/>
      <c r="G259" s="208"/>
    </row>
    <row r="260" spans="2:7" s="12" customFormat="1" x14ac:dyDescent="0.25">
      <c r="B260" s="205"/>
      <c r="C260" s="206"/>
      <c r="D260" s="207"/>
      <c r="E260" s="1"/>
      <c r="F260" s="208"/>
      <c r="G260" s="208"/>
    </row>
    <row r="261" spans="2:7" s="12" customFormat="1" x14ac:dyDescent="0.25">
      <c r="B261" s="205"/>
      <c r="C261" s="206"/>
      <c r="D261" s="207"/>
      <c r="E261" s="1"/>
      <c r="F261" s="208"/>
      <c r="G261" s="208"/>
    </row>
    <row r="262" spans="2:7" s="12" customFormat="1" x14ac:dyDescent="0.25">
      <c r="B262" s="205"/>
      <c r="C262" s="206"/>
      <c r="D262" s="207"/>
      <c r="E262" s="1"/>
      <c r="F262" s="208"/>
      <c r="G262" s="208"/>
    </row>
    <row r="263" spans="2:7" s="12" customFormat="1" x14ac:dyDescent="0.25">
      <c r="B263" s="205"/>
      <c r="C263" s="206"/>
      <c r="D263" s="207"/>
      <c r="E263" s="1"/>
      <c r="F263" s="208"/>
      <c r="G263" s="208"/>
    </row>
    <row r="264" spans="2:7" s="12" customFormat="1" x14ac:dyDescent="0.25">
      <c r="B264" s="205"/>
      <c r="C264" s="206"/>
      <c r="D264" s="207"/>
      <c r="E264" s="1"/>
      <c r="F264" s="208"/>
      <c r="G264" s="208"/>
    </row>
    <row r="265" spans="2:7" s="12" customFormat="1" x14ac:dyDescent="0.25">
      <c r="B265" s="205"/>
      <c r="C265" s="206"/>
      <c r="D265" s="207"/>
      <c r="E265" s="1"/>
      <c r="F265" s="208"/>
      <c r="G265" s="208"/>
    </row>
    <row r="266" spans="2:7" s="12" customFormat="1" x14ac:dyDescent="0.25">
      <c r="B266" s="205"/>
      <c r="C266" s="206"/>
      <c r="D266" s="207"/>
      <c r="E266" s="1"/>
      <c r="F266" s="208"/>
      <c r="G266" s="208"/>
    </row>
    <row r="267" spans="2:7" s="12" customFormat="1" x14ac:dyDescent="0.25">
      <c r="B267" s="205"/>
      <c r="C267" s="206"/>
      <c r="D267" s="207"/>
      <c r="E267" s="1"/>
      <c r="F267" s="208"/>
      <c r="G267" s="208"/>
    </row>
    <row r="268" spans="2:7" s="12" customFormat="1" x14ac:dyDescent="0.25">
      <c r="B268" s="205"/>
      <c r="C268" s="206"/>
      <c r="D268" s="207"/>
      <c r="E268" s="1"/>
      <c r="F268" s="208"/>
      <c r="G268" s="208"/>
    </row>
    <row r="269" spans="2:7" s="12" customFormat="1" x14ac:dyDescent="0.25">
      <c r="B269" s="205"/>
      <c r="C269" s="206"/>
      <c r="D269" s="207"/>
      <c r="E269" s="1"/>
      <c r="F269" s="208"/>
      <c r="G269" s="208"/>
    </row>
    <row r="270" spans="2:7" s="12" customFormat="1" x14ac:dyDescent="0.25">
      <c r="B270" s="205"/>
      <c r="C270" s="206"/>
      <c r="D270" s="207"/>
      <c r="E270" s="1"/>
      <c r="F270" s="208"/>
      <c r="G270" s="208"/>
    </row>
  </sheetData>
  <sheetProtection algorithmName="SHA-512" hashValue="HExSA6qSwGyypZnpwbWieQICjMw6L7z10yr5KoW5ASY0/MQ7v4s+gUCho5y8C2al0ehvzCGmYSZezs3kkMS/Tg==" saltValue="U2psul+R70B60G8hhGHSXg==" spinCount="100000" sheet="1" objects="1" scenarios="1"/>
  <dataValidations count="3">
    <dataValidation allowBlank="1" showInputMessage="1" showErrorMessage="1" errorTitle="Djurslag" error="Välj ett djurslag från listan." promptTitle="Djurslag" prompt="Välj vilket djurslag du vill utföra beräkningen för. Klicka på nedåtpilen vid rutans högra sida för att få fram en lista med olika djurslag. Klicka på det djurslag du vill använda." sqref="B37 C42:C43 C39 B40:B41" xr:uid="{56B6848B-EFB4-45E2-9239-C4AE791DA26E}"/>
    <dataValidation allowBlank="1" showInputMessage="1" showErrorMessage="1" errorTitle="Djurslag" error="Välj ett djurslag från listan." promptTitle="Djurslag" sqref="D27 E7 C9 E9:E10 B2:B15 E15:E16 B17:B25 D21 B27 B29 E26:E28 E20:E21 E30:E33 D31:D33" xr:uid="{011A77A4-D44A-449E-9231-801366B02A6B}"/>
    <dataValidation type="decimal" allowBlank="1" showInputMessage="1" showErrorMessage="1" errorTitle="Antal djur" error="Skriv antal djur med siffror." promptTitle="Antal djur" sqref="C2:C15 C17:C25 C27 C29" xr:uid="{8F8C91F7-543B-4CCA-BE40-CC671A3B8681}">
      <formula1>0</formula1>
      <formula2>1000000</formula2>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F316F-ECDF-43B8-89DD-95905AAA7354}">
  <dimension ref="A1:I11"/>
  <sheetViews>
    <sheetView zoomScaleNormal="100" workbookViewId="0">
      <selection activeCell="D5" sqref="D5"/>
    </sheetView>
  </sheetViews>
  <sheetFormatPr defaultColWidth="9.85546875" defaultRowHeight="12.75" x14ac:dyDescent="0.2"/>
  <cols>
    <col min="1" max="1" width="9.85546875" style="12"/>
    <col min="2" max="2" width="32.7109375" style="12" customWidth="1"/>
    <col min="3" max="3" width="22.5703125" style="12" customWidth="1"/>
    <col min="4" max="4" width="26" style="12" customWidth="1"/>
    <col min="5" max="6" width="9.85546875" style="12"/>
    <col min="7" max="7" width="14.5703125" style="12" customWidth="1"/>
    <col min="8" max="8" width="16.28515625" style="12" customWidth="1"/>
    <col min="9" max="16384" width="9.85546875" style="12"/>
  </cols>
  <sheetData>
    <row r="1" spans="1:9" ht="23.25" x14ac:dyDescent="0.2">
      <c r="A1" s="73" t="s">
        <v>222</v>
      </c>
    </row>
    <row r="2" spans="1:9" ht="15.75" customHeight="1" x14ac:dyDescent="0.2">
      <c r="A2" s="73"/>
    </row>
    <row r="3" spans="1:9" ht="15.75" customHeight="1" x14ac:dyDescent="0.25">
      <c r="A3" s="152"/>
      <c r="B3" s="177" t="s">
        <v>196</v>
      </c>
      <c r="C3" s="216" t="s">
        <v>197</v>
      </c>
      <c r="D3" s="216"/>
      <c r="E3" s="152"/>
      <c r="F3" s="152"/>
      <c r="G3" s="152"/>
      <c r="H3" s="152"/>
      <c r="I3" s="152"/>
    </row>
    <row r="4" spans="1:9" ht="45.75" customHeight="1" thickBot="1" x14ac:dyDescent="0.3">
      <c r="A4" s="152"/>
      <c r="B4" s="178" t="s">
        <v>212</v>
      </c>
      <c r="C4" s="178" t="s">
        <v>213</v>
      </c>
      <c r="D4" s="178" t="s">
        <v>221</v>
      </c>
      <c r="E4" s="152"/>
      <c r="F4" s="152"/>
      <c r="G4" s="152"/>
      <c r="H4" s="152"/>
      <c r="I4" s="152"/>
    </row>
    <row r="5" spans="1:9" ht="15" x14ac:dyDescent="0.25">
      <c r="A5" s="152"/>
      <c r="B5" s="179" t="e">
        <f ca="1">'Bevattning (1976)'!$E$18</f>
        <v>#REF!</v>
      </c>
      <c r="C5" s="179">
        <f>'Bevattning (2020)'!H13</f>
        <v>0</v>
      </c>
      <c r="D5" s="179">
        <f>'Bevattning (2020)'!J13</f>
        <v>0</v>
      </c>
      <c r="E5" s="152"/>
      <c r="F5" s="152"/>
      <c r="G5" s="152"/>
      <c r="H5" s="152"/>
      <c r="I5" s="152"/>
    </row>
    <row r="6" spans="1:9" ht="15" x14ac:dyDescent="0.25">
      <c r="A6" s="152"/>
      <c r="B6" s="152"/>
      <c r="C6" s="152"/>
      <c r="D6" s="152"/>
      <c r="E6" s="152"/>
      <c r="F6" s="152"/>
      <c r="G6" s="152"/>
      <c r="H6" s="152"/>
      <c r="I6" s="152"/>
    </row>
    <row r="7" spans="1:9" ht="15" x14ac:dyDescent="0.25">
      <c r="A7" s="152"/>
      <c r="B7" s="152"/>
      <c r="C7" s="152"/>
      <c r="D7" s="152"/>
      <c r="E7" s="152"/>
      <c r="F7" s="152"/>
      <c r="G7" s="152"/>
      <c r="H7" s="152"/>
      <c r="I7" s="152"/>
    </row>
    <row r="8" spans="1:9" ht="15" x14ac:dyDescent="0.25">
      <c r="A8" s="152"/>
      <c r="B8" s="152"/>
      <c r="C8" s="152"/>
      <c r="D8" s="152"/>
      <c r="E8" s="152"/>
      <c r="F8" s="152"/>
      <c r="G8" s="152"/>
      <c r="H8" s="152"/>
      <c r="I8" s="152"/>
    </row>
    <row r="9" spans="1:9" ht="17.25" x14ac:dyDescent="0.25">
      <c r="A9" s="152"/>
      <c r="B9" s="180" t="s">
        <v>198</v>
      </c>
      <c r="C9" s="152"/>
      <c r="D9" s="152"/>
      <c r="E9" s="152"/>
      <c r="F9" s="152"/>
      <c r="G9" s="152"/>
      <c r="H9" s="225"/>
      <c r="I9" s="90" t="s">
        <v>214</v>
      </c>
    </row>
    <row r="10" spans="1:9" ht="15" x14ac:dyDescent="0.25">
      <c r="A10" s="152"/>
      <c r="B10" s="152"/>
      <c r="C10" s="152"/>
      <c r="D10" s="152"/>
      <c r="E10" s="152"/>
      <c r="F10" s="152"/>
      <c r="G10" s="152"/>
      <c r="H10" s="152"/>
      <c r="I10" s="152"/>
    </row>
    <row r="11" spans="1:9" ht="15" x14ac:dyDescent="0.25">
      <c r="A11" s="152"/>
      <c r="B11" s="152"/>
      <c r="C11" s="152"/>
      <c r="D11" s="152"/>
      <c r="E11" s="152"/>
      <c r="F11" s="152"/>
      <c r="G11" s="152"/>
      <c r="H11" s="152"/>
      <c r="I11" s="152"/>
    </row>
  </sheetData>
  <sheetProtection algorithmName="SHA-512" hashValue="0CCj/jMgerGJGrHSqDTlKAXVWU+YfT4w/806p4JNXJwa3cGKQGMLJCawJpAlTc66A+Qw24GIk+jFaN6joqc4mg==" saltValue="XaSkIwRaROCF1Q++kaI/UQ==" spinCount="100000" sheet="1" objects="1" scenarios="1"/>
  <mergeCells count="1">
    <mergeCell ref="C3:D3"/>
  </mergeCells>
  <dataValidations count="1">
    <dataValidation allowBlank="1" showInputMessage="1" showErrorMessage="1" prompt="Siffrorna avrundas till närmsta tiotal " sqref="B4" xr:uid="{55D5F9D5-7605-4621-AD4B-5D714754786A}"/>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39ADC-85F8-4BCA-B698-0A77A544174D}">
  <sheetPr codeName="Blad1">
    <tabColor theme="5" tint="0.39997558519241921"/>
  </sheetPr>
  <dimension ref="A2:G21"/>
  <sheetViews>
    <sheetView showZeros="0" zoomScaleNormal="100" workbookViewId="0">
      <selection activeCell="C5" sqref="C5 A10 C10"/>
    </sheetView>
  </sheetViews>
  <sheetFormatPr defaultColWidth="8.7109375" defaultRowHeight="15" x14ac:dyDescent="0.25"/>
  <cols>
    <col min="1" max="1" width="37.7109375" style="1" customWidth="1"/>
    <col min="2" max="2" width="1.28515625" style="1" customWidth="1"/>
    <col min="3" max="3" width="20.5703125" style="1" customWidth="1"/>
    <col min="4" max="4" width="1.140625" style="1" customWidth="1"/>
    <col min="5" max="5" width="18.5703125" style="1" customWidth="1"/>
    <col min="6" max="6" width="17.7109375" style="1" customWidth="1"/>
    <col min="7" max="16384" width="8.7109375" style="1"/>
  </cols>
  <sheetData>
    <row r="2" spans="1:7" ht="21" x14ac:dyDescent="0.35">
      <c r="A2" s="181" t="s">
        <v>145</v>
      </c>
    </row>
    <row r="5" spans="1:7" x14ac:dyDescent="0.25">
      <c r="A5" s="4" t="s">
        <v>146</v>
      </c>
      <c r="C5" s="226"/>
      <c r="E5" s="75" t="str">
        <f>IF(C5="Egna värden", "Fyll i önskade värde under fliken Siffror för bevattning", " ")</f>
        <v xml:space="preserve"> </v>
      </c>
    </row>
    <row r="7" spans="1:7" ht="49.5" customHeight="1" thickBot="1" x14ac:dyDescent="0.3">
      <c r="A7" s="77" t="s">
        <v>148</v>
      </c>
      <c r="B7" s="74"/>
      <c r="C7" s="77" t="s">
        <v>149</v>
      </c>
      <c r="D7" s="74"/>
      <c r="E7" s="78" t="s">
        <v>215</v>
      </c>
    </row>
    <row r="8" spans="1:7" x14ac:dyDescent="0.25">
      <c r="A8" s="227"/>
      <c r="B8" s="5"/>
      <c r="C8" s="230"/>
      <c r="D8" s="6"/>
      <c r="E8" s="76" t="e">
        <f ca="1">(IF($A8=" ",0,ROUND(((INDIRECT(SUBSTITUTE($C$5," ","_")) INDIRECT(SUBSTITUTE(A8," ","_")))*C8),-1)))*10</f>
        <v>#REF!</v>
      </c>
    </row>
    <row r="9" spans="1:7" x14ac:dyDescent="0.25">
      <c r="A9" s="228" t="s">
        <v>147</v>
      </c>
      <c r="B9" s="8"/>
      <c r="C9" s="231"/>
      <c r="D9" s="6"/>
      <c r="E9" s="7">
        <f ca="1">(IF($A9=" ",0,ROUND(((INDIRECT(SUBSTITUTE($C$5," ","_")) INDIRECT(SUBSTITUTE(A9," ","_")))*C9),-1)))*10</f>
        <v>0</v>
      </c>
    </row>
    <row r="10" spans="1:7" x14ac:dyDescent="0.25">
      <c r="A10" s="229" t="s">
        <v>147</v>
      </c>
      <c r="B10" s="5"/>
      <c r="C10" s="231"/>
      <c r="D10" s="6"/>
      <c r="E10" s="7">
        <f ca="1">(IF($A10=" ",0,ROUND(((INDIRECT(SUBSTITUTE($C$5," ","_")) INDIRECT(SUBSTITUTE(A10," ","_")))*C10),-1)))*10</f>
        <v>0</v>
      </c>
    </row>
    <row r="11" spans="1:7" x14ac:dyDescent="0.25">
      <c r="A11" s="229" t="s">
        <v>147</v>
      </c>
      <c r="B11" s="5"/>
      <c r="C11" s="231"/>
      <c r="D11" s="6"/>
      <c r="E11" s="7">
        <f ca="1">(IF($A11=" ",0,ROUND(((INDIRECT(SUBSTITUTE($C$5," ","_")) INDIRECT(SUBSTITUTE(A11," ","_")))*C11),-1)))*10</f>
        <v>0</v>
      </c>
    </row>
    <row r="12" spans="1:7" x14ac:dyDescent="0.25">
      <c r="A12" s="229" t="s">
        <v>147</v>
      </c>
      <c r="B12" s="5"/>
      <c r="C12" s="231"/>
      <c r="D12" s="6"/>
      <c r="E12" s="7">
        <f ca="1">(IF($A12=" ",0,ROUND(((INDIRECT(SUBSTITUTE($C$5," ","_")) INDIRECT(SUBSTITUTE(A12," ","_")))*C12),-1)))*10</f>
        <v>0</v>
      </c>
    </row>
    <row r="13" spans="1:7" x14ac:dyDescent="0.25">
      <c r="A13" s="228" t="s">
        <v>147</v>
      </c>
      <c r="B13" s="8"/>
      <c r="C13" s="231"/>
      <c r="D13" s="6"/>
      <c r="E13" s="7">
        <f ca="1">(IF($A13=" ",0,ROUND(((INDIRECT(SUBSTITUTE($C$5," ","_")) INDIRECT(SUBSTITUTE(A13," ","_")))*C13),-1)))*10</f>
        <v>0</v>
      </c>
    </row>
    <row r="14" spans="1:7" x14ac:dyDescent="0.25">
      <c r="A14" s="229" t="s">
        <v>147</v>
      </c>
      <c r="B14" s="5"/>
      <c r="C14" s="231"/>
      <c r="D14" s="6"/>
      <c r="E14" s="7">
        <f ca="1">(IF($A14=" ",0,ROUND(((INDIRECT(SUBSTITUTE($C$5," ","_")) INDIRECT(SUBSTITUTE(A14," ","_")))*C14),-1)))*10</f>
        <v>0</v>
      </c>
    </row>
    <row r="15" spans="1:7" x14ac:dyDescent="0.25">
      <c r="A15" s="229" t="s">
        <v>147</v>
      </c>
      <c r="B15" s="5"/>
      <c r="C15" s="231"/>
      <c r="D15" s="6"/>
      <c r="E15" s="7">
        <f ca="1">(IF($A15=" ",0,ROUND(((INDIRECT(SUBSTITUTE($C$5," ","_")) INDIRECT(SUBSTITUTE(A15," ","_")))*C15),-1)))*10</f>
        <v>0</v>
      </c>
    </row>
    <row r="16" spans="1:7" x14ac:dyDescent="0.25">
      <c r="A16" s="229" t="s">
        <v>147</v>
      </c>
      <c r="B16" s="5"/>
      <c r="C16" s="231"/>
      <c r="D16" s="6"/>
      <c r="E16" s="7">
        <f ca="1">(IF($A16=" ",0,ROUND(((INDIRECT(SUBSTITUTE($C$5," ","_")) INDIRECT(SUBSTITUTE(A16," ","_")))*C16),-1)))*10</f>
        <v>0</v>
      </c>
    </row>
    <row r="18" spans="3:6" ht="18" x14ac:dyDescent="0.25">
      <c r="C18" s="9" t="s">
        <v>150</v>
      </c>
      <c r="E18" s="10" t="e">
        <f ca="1">SUM(E8:E16)</f>
        <v>#REF!</v>
      </c>
      <c r="F18" s="79" t="s">
        <v>216</v>
      </c>
    </row>
    <row r="21" spans="3:6" x14ac:dyDescent="0.25">
      <c r="E21" s="11"/>
    </row>
  </sheetData>
  <sheetProtection algorithmName="SHA-512" hashValue="HQ66A2C1MgnkAXOcZEboWX1pYV1HSHRPL2c5e7p9UTDMbeSInoQiH9qYXTvaT8uyAEEQuqS4qkk37sIpwqONsg==" saltValue="O6+bbup3LL4NF4+yScd5hA==" spinCount="100000" sheet="1" objects="1" scenarios="1"/>
  <dataValidations xWindow="401" yWindow="356" count="3">
    <dataValidation allowBlank="1" showInputMessage="1" showErrorMessage="1" prompt="Siffrorna avrundas till närmsta tiotal " sqref="E7" xr:uid="{8E9E94AF-E767-46CD-A90C-FA6C6E9946C7}"/>
    <dataValidation allowBlank="1" showInputMessage="1" showErrorMessage="1" promptTitle="Grödor" prompt="Välj den grödgrupp som stämmer bäst från listan" sqref="A7" xr:uid="{92617E42-E812-41DB-994C-9B4D028C0EF0}"/>
    <dataValidation type="decimal" errorStyle="warning" operator="greaterThan" allowBlank="1" showErrorMessage="1" error="Indata behöver vara ett tal över 0" promptTitle="hektar" prompt="Ange antal hektar" sqref="C8:C16" xr:uid="{75A6B94A-C0E5-47D1-9576-5FD2DF6E4F0A}">
      <formula1>0</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xWindow="401" yWindow="356" count="2">
        <x14:dataValidation type="list" allowBlank="1" showInputMessage="1" showErrorMessage="1" xr:uid="{1B4A75A7-BD2D-4FC5-8791-BECAAD41CA3F}">
          <x14:formula1>
            <xm:f>'siffror för bevattning (1976)'!$A$4:$J$4</xm:f>
          </x14:formula1>
          <xm:sqref>A8:A16</xm:sqref>
        </x14:dataValidation>
        <x14:dataValidation type="list" errorStyle="information" allowBlank="1" showErrorMessage="1" error="Klicka på pilen till vänster om rutan och välj ett värde från rullistan" xr:uid="{D3293C4A-86AD-4631-BA0B-CF36954FF82E}">
          <x14:formula1>
            <xm:f>'siffror för bevattning (1976)'!$A$4:$A$11</xm:f>
          </x14:formula1>
          <xm:sqref>C5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C75C5-2D9F-412F-8D56-1871BF321019}">
  <sheetPr codeName="Blad5">
    <tabColor theme="5" tint="0.39997558519241921"/>
  </sheetPr>
  <dimension ref="A2:R45"/>
  <sheetViews>
    <sheetView zoomScaleNormal="100" workbookViewId="0">
      <selection activeCell="I25" sqref="I25"/>
    </sheetView>
  </sheetViews>
  <sheetFormatPr defaultColWidth="9.42578125" defaultRowHeight="12.75" x14ac:dyDescent="0.2"/>
  <cols>
    <col min="1" max="1" width="15.42578125" style="12" customWidth="1"/>
    <col min="2" max="2" width="8" style="12" bestFit="1" customWidth="1"/>
    <col min="3" max="3" width="7" style="12" bestFit="1" customWidth="1"/>
    <col min="4" max="4" width="10.42578125" style="12" customWidth="1"/>
    <col min="5" max="5" width="9.140625" style="12" bestFit="1" customWidth="1"/>
    <col min="6" max="6" width="7.140625" style="12" bestFit="1" customWidth="1"/>
    <col min="7" max="7" width="11.7109375" style="12" bestFit="1" customWidth="1"/>
    <col min="8" max="8" width="10.28515625" style="12" bestFit="1" customWidth="1"/>
    <col min="9" max="9" width="19.140625" style="12" bestFit="1" customWidth="1"/>
    <col min="10" max="10" width="6.85546875" style="12" bestFit="1" customWidth="1"/>
    <col min="11" max="17" width="9.42578125" style="12"/>
    <col min="18" max="18" width="22.7109375" style="12" customWidth="1"/>
    <col min="19" max="16384" width="9.42578125" style="12"/>
  </cols>
  <sheetData>
    <row r="2" spans="1:12" ht="21" x14ac:dyDescent="0.35">
      <c r="A2" s="181" t="s">
        <v>151</v>
      </c>
    </row>
    <row r="3" spans="1:12" ht="15" x14ac:dyDescent="0.25">
      <c r="A3" s="1"/>
      <c r="B3" s="1"/>
      <c r="C3" s="1"/>
      <c r="D3" s="11"/>
      <c r="E3" s="1"/>
      <c r="F3" s="1"/>
      <c r="G3" s="1"/>
      <c r="H3" s="11"/>
      <c r="I3" s="70"/>
      <c r="J3" s="1"/>
    </row>
    <row r="4" spans="1:12" ht="45" x14ac:dyDescent="0.2">
      <c r="A4" s="182" t="s">
        <v>147</v>
      </c>
      <c r="B4" s="69" t="s">
        <v>152</v>
      </c>
      <c r="C4" s="182" t="s">
        <v>153</v>
      </c>
      <c r="D4" s="69" t="s">
        <v>154</v>
      </c>
      <c r="E4" s="182" t="s">
        <v>155</v>
      </c>
      <c r="F4" s="69" t="s">
        <v>156</v>
      </c>
      <c r="G4" s="182" t="s">
        <v>157</v>
      </c>
      <c r="H4" s="69" t="s">
        <v>158</v>
      </c>
      <c r="I4" s="182" t="s">
        <v>159</v>
      </c>
      <c r="J4" s="69" t="s">
        <v>160</v>
      </c>
      <c r="K4" s="62"/>
      <c r="L4" s="39"/>
    </row>
    <row r="5" spans="1:12" ht="15" x14ac:dyDescent="0.25">
      <c r="A5" s="183" t="s">
        <v>161</v>
      </c>
      <c r="B5" s="183">
        <v>0</v>
      </c>
      <c r="C5" s="183">
        <v>35</v>
      </c>
      <c r="D5" s="183">
        <v>135</v>
      </c>
      <c r="E5" s="183">
        <v>110</v>
      </c>
      <c r="F5" s="183">
        <v>90</v>
      </c>
      <c r="G5" s="183">
        <v>0</v>
      </c>
      <c r="H5" s="183">
        <v>0</v>
      </c>
      <c r="I5" s="183">
        <v>110</v>
      </c>
      <c r="J5" s="183">
        <v>50</v>
      </c>
      <c r="K5" s="39"/>
      <c r="L5" s="39"/>
    </row>
    <row r="6" spans="1:12" ht="15" x14ac:dyDescent="0.25">
      <c r="A6" s="183" t="s">
        <v>162</v>
      </c>
      <c r="B6" s="183">
        <v>30</v>
      </c>
      <c r="C6" s="183">
        <v>40</v>
      </c>
      <c r="D6" s="183">
        <v>145</v>
      </c>
      <c r="E6" s="183">
        <v>125</v>
      </c>
      <c r="F6" s="183">
        <v>100</v>
      </c>
      <c r="G6" s="183">
        <v>0</v>
      </c>
      <c r="H6" s="183">
        <v>35</v>
      </c>
      <c r="I6" s="183">
        <v>125</v>
      </c>
      <c r="J6" s="183">
        <v>50</v>
      </c>
      <c r="K6" s="39"/>
      <c r="L6" s="39"/>
    </row>
    <row r="7" spans="1:12" ht="15" x14ac:dyDescent="0.25">
      <c r="A7" s="183" t="s">
        <v>163</v>
      </c>
      <c r="B7" s="183">
        <v>50</v>
      </c>
      <c r="C7" s="183">
        <v>65</v>
      </c>
      <c r="D7" s="183">
        <v>175</v>
      </c>
      <c r="E7" s="183">
        <v>155</v>
      </c>
      <c r="F7" s="183">
        <v>115</v>
      </c>
      <c r="G7" s="183">
        <v>0</v>
      </c>
      <c r="H7" s="183">
        <v>58</v>
      </c>
      <c r="I7" s="183">
        <v>150</v>
      </c>
      <c r="J7" s="183">
        <v>65</v>
      </c>
      <c r="K7" s="39"/>
      <c r="L7" s="39"/>
    </row>
    <row r="8" spans="1:12" ht="15" x14ac:dyDescent="0.25">
      <c r="A8" s="183" t="s">
        <v>164</v>
      </c>
      <c r="B8" s="183">
        <v>50</v>
      </c>
      <c r="C8" s="183">
        <v>65</v>
      </c>
      <c r="D8" s="183">
        <v>190</v>
      </c>
      <c r="E8" s="183">
        <v>160</v>
      </c>
      <c r="F8" s="183">
        <v>125</v>
      </c>
      <c r="G8" s="183">
        <v>105</v>
      </c>
      <c r="H8" s="183">
        <v>58</v>
      </c>
      <c r="I8" s="183">
        <v>150</v>
      </c>
      <c r="J8" s="183">
        <v>70</v>
      </c>
      <c r="K8" s="39"/>
      <c r="L8" s="39"/>
    </row>
    <row r="9" spans="1:12" ht="15" x14ac:dyDescent="0.25">
      <c r="A9" s="183" t="s">
        <v>165</v>
      </c>
      <c r="B9" s="183">
        <v>50</v>
      </c>
      <c r="C9" s="183">
        <v>65</v>
      </c>
      <c r="D9" s="183">
        <v>195</v>
      </c>
      <c r="E9" s="183">
        <v>160</v>
      </c>
      <c r="F9" s="183">
        <v>140</v>
      </c>
      <c r="G9" s="183">
        <v>110</v>
      </c>
      <c r="H9" s="183">
        <v>58</v>
      </c>
      <c r="I9" s="183">
        <v>160</v>
      </c>
      <c r="J9" s="183">
        <v>80</v>
      </c>
      <c r="K9" s="39"/>
      <c r="L9" s="39"/>
    </row>
    <row r="10" spans="1:12" ht="15" x14ac:dyDescent="0.25">
      <c r="A10" s="183" t="s">
        <v>166</v>
      </c>
      <c r="B10" s="183">
        <v>50</v>
      </c>
      <c r="C10" s="183">
        <v>65</v>
      </c>
      <c r="D10" s="183">
        <v>180</v>
      </c>
      <c r="E10" s="183">
        <v>155</v>
      </c>
      <c r="F10" s="183">
        <v>145</v>
      </c>
      <c r="G10" s="183">
        <v>0</v>
      </c>
      <c r="H10" s="183">
        <v>58</v>
      </c>
      <c r="I10" s="183">
        <v>150</v>
      </c>
      <c r="J10" s="183">
        <v>70</v>
      </c>
      <c r="K10" s="39"/>
      <c r="L10" s="39"/>
    </row>
    <row r="11" spans="1:12" ht="15" x14ac:dyDescent="0.25">
      <c r="A11" s="183" t="s">
        <v>167</v>
      </c>
      <c r="B11" s="232"/>
      <c r="C11" s="233"/>
      <c r="D11" s="233"/>
      <c r="E11" s="233"/>
      <c r="F11" s="233"/>
      <c r="G11" s="233"/>
      <c r="H11" s="233"/>
      <c r="I11" s="233"/>
      <c r="J11" s="233"/>
      <c r="K11" s="39"/>
      <c r="L11" s="39"/>
    </row>
    <row r="19" spans="10:18" ht="15" x14ac:dyDescent="0.25">
      <c r="J19" s="81"/>
    </row>
    <row r="26" spans="10:18" ht="15" x14ac:dyDescent="0.25">
      <c r="J26" s="82"/>
    </row>
    <row r="29" spans="10:18" ht="15" x14ac:dyDescent="0.2">
      <c r="R29" s="83"/>
    </row>
    <row r="37" spans="2:2" ht="15.75" x14ac:dyDescent="0.2">
      <c r="B37" s="38"/>
    </row>
    <row r="38" spans="2:2" ht="15.75" x14ac:dyDescent="0.2">
      <c r="B38" s="38"/>
    </row>
    <row r="39" spans="2:2" ht="15.75" x14ac:dyDescent="0.2">
      <c r="B39" s="38"/>
    </row>
    <row r="40" spans="2:2" ht="15.75" x14ac:dyDescent="0.2">
      <c r="B40" s="38"/>
    </row>
    <row r="41" spans="2:2" ht="15.75" x14ac:dyDescent="0.2">
      <c r="B41" s="38"/>
    </row>
    <row r="42" spans="2:2" ht="15.75" x14ac:dyDescent="0.2">
      <c r="B42" s="38"/>
    </row>
    <row r="43" spans="2:2" ht="15.75" x14ac:dyDescent="0.2">
      <c r="B43" s="38"/>
    </row>
    <row r="44" spans="2:2" ht="15.75" x14ac:dyDescent="0.2">
      <c r="B44" s="38"/>
    </row>
    <row r="45" spans="2:2" ht="15.75" x14ac:dyDescent="0.2">
      <c r="B45" s="38"/>
    </row>
  </sheetData>
  <sheetProtection algorithmName="SHA-512" hashValue="vRx/oEYsTDP0+PoZGT6+CVllEB0w4qvfauP0HWe6dGkKIVWyz4ykk7D2wPYQbBmg598ORapCCoMKPk4kyAbO7w==" saltValue="uHFegrXl0TOOAc0Af7kUTg==" spinCount="100000" sheet="1" objects="1" scenarios="1"/>
  <dataValidations count="1">
    <dataValidation allowBlank="1" showInputMessage="1" showErrorMessage="1" promptTitle="Om du vill" prompt="kan du fylla ett eget värde i denna ruta" sqref="B11:J11" xr:uid="{3A6CA756-97D4-4AE0-BA50-A7A35D877BAE}"/>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F8A1B-2E6E-4ED0-BEBC-4D807C1F6A03}">
  <sheetPr>
    <tabColor theme="6" tint="0.39997558519241921"/>
  </sheetPr>
  <dimension ref="A1:Y16"/>
  <sheetViews>
    <sheetView zoomScaleNormal="100" workbookViewId="0">
      <selection activeCell="G28" sqref="G28"/>
    </sheetView>
  </sheetViews>
  <sheetFormatPr defaultColWidth="9.85546875" defaultRowHeight="12.75" x14ac:dyDescent="0.2"/>
  <cols>
    <col min="1" max="1" width="35" style="12" customWidth="1"/>
    <col min="2" max="2" width="1.85546875" style="12" customWidth="1"/>
    <col min="3" max="3" width="35" style="12" customWidth="1"/>
    <col min="4" max="5" width="15.42578125" style="12" hidden="1" customWidth="1"/>
    <col min="6" max="6" width="14.140625" style="12" customWidth="1"/>
    <col min="7" max="7" width="1" style="12" customWidth="1"/>
    <col min="8" max="8" width="22.7109375" style="12" customWidth="1"/>
    <col min="9" max="9" width="2.85546875" style="12" customWidth="1"/>
    <col min="10" max="10" width="27.7109375" style="12" customWidth="1"/>
    <col min="11" max="16384" width="9.85546875" style="12"/>
  </cols>
  <sheetData>
    <row r="1" spans="1:25" ht="15" x14ac:dyDescent="0.25">
      <c r="A1" s="152"/>
      <c r="B1" s="152"/>
      <c r="C1" s="152"/>
      <c r="D1" s="152"/>
      <c r="E1" s="152"/>
      <c r="F1" s="152"/>
      <c r="G1" s="152"/>
      <c r="H1" s="152"/>
      <c r="I1" s="152"/>
      <c r="J1" s="152"/>
      <c r="K1" s="152"/>
    </row>
    <row r="2" spans="1:25" ht="21" x14ac:dyDescent="0.35">
      <c r="A2" s="181" t="s">
        <v>145</v>
      </c>
      <c r="B2" s="181"/>
      <c r="C2" s="181"/>
      <c r="D2" s="152"/>
      <c r="E2" s="152"/>
      <c r="F2" s="152"/>
      <c r="G2" s="152"/>
      <c r="H2" s="152"/>
      <c r="I2" s="152"/>
      <c r="J2" s="152"/>
      <c r="K2" s="152"/>
    </row>
    <row r="3" spans="1:25" ht="15" x14ac:dyDescent="0.25">
      <c r="A3" s="152"/>
      <c r="B3" s="152"/>
      <c r="C3" s="152"/>
      <c r="D3" s="152"/>
      <c r="E3" s="152"/>
      <c r="F3" s="152"/>
      <c r="G3" s="152"/>
      <c r="H3" s="152"/>
      <c r="I3" s="152"/>
      <c r="J3" s="152"/>
      <c r="K3" s="152"/>
    </row>
    <row r="4" spans="1:25" ht="15" x14ac:dyDescent="0.25">
      <c r="A4" s="152"/>
      <c r="B4" s="152"/>
      <c r="C4" s="152"/>
      <c r="D4" s="152"/>
      <c r="E4" s="152"/>
      <c r="F4" s="152"/>
      <c r="G4" s="152"/>
      <c r="H4" s="152"/>
      <c r="I4" s="152"/>
      <c r="J4" s="152"/>
      <c r="K4" s="152"/>
    </row>
    <row r="5" spans="1:25" ht="15" x14ac:dyDescent="0.25">
      <c r="A5" s="184" t="s">
        <v>146</v>
      </c>
      <c r="B5" s="184"/>
      <c r="C5" s="234" t="s">
        <v>182</v>
      </c>
      <c r="D5" s="152"/>
      <c r="E5" s="152"/>
      <c r="G5" s="152"/>
      <c r="H5" s="185" t="str">
        <f>IF(C5="Egna värden", "Fyll i önskade värde under fliken Siffror för bevattning", " ")</f>
        <v xml:space="preserve"> </v>
      </c>
      <c r="I5" s="152"/>
      <c r="J5" s="185"/>
      <c r="K5" s="152"/>
    </row>
    <row r="6" spans="1:25" ht="15" x14ac:dyDescent="0.25">
      <c r="A6" s="152"/>
      <c r="B6" s="152"/>
      <c r="C6" s="91">
        <f>VLOOKUP(C5,'siffror för bevattning (2020)'!A7:J15,10,FALSE)</f>
        <v>2</v>
      </c>
      <c r="D6" s="152"/>
      <c r="E6" s="152"/>
      <c r="F6" s="152"/>
      <c r="G6" s="152"/>
      <c r="H6" s="152"/>
      <c r="I6" s="152"/>
      <c r="J6" s="152"/>
      <c r="K6" s="152"/>
    </row>
    <row r="7" spans="1:25" ht="48" thickBot="1" x14ac:dyDescent="0.3">
      <c r="A7" s="186" t="s">
        <v>148</v>
      </c>
      <c r="B7" s="187"/>
      <c r="C7" s="186" t="s">
        <v>181</v>
      </c>
      <c r="D7" s="188"/>
      <c r="E7" s="188"/>
      <c r="F7" s="186" t="s">
        <v>149</v>
      </c>
      <c r="G7" s="188"/>
      <c r="H7" s="178" t="s">
        <v>213</v>
      </c>
      <c r="I7" s="152"/>
      <c r="J7" s="178" t="s">
        <v>221</v>
      </c>
      <c r="K7" s="152"/>
    </row>
    <row r="8" spans="1:25" ht="15" x14ac:dyDescent="0.25">
      <c r="A8" s="187" t="s">
        <v>152</v>
      </c>
      <c r="B8" s="189"/>
      <c r="C8" s="235" t="s">
        <v>191</v>
      </c>
      <c r="D8" s="236">
        <f>IFERROR(HLOOKUP($C8,'siffror för bevattning (2020)'!B6:C15,$C$6,FALSE),0)</f>
        <v>0</v>
      </c>
      <c r="E8" s="236">
        <f>IFERROR(HLOOKUP($C8,'siffror för bevattning (2020)'!B21:C30,$C$6,FALSE),0)</f>
        <v>0</v>
      </c>
      <c r="F8" s="237"/>
      <c r="G8" s="191"/>
      <c r="H8" s="192">
        <f>F8*D8*10</f>
        <v>0</v>
      </c>
      <c r="I8" s="152"/>
      <c r="J8" s="192">
        <f>F8*E8*10</f>
        <v>0</v>
      </c>
      <c r="K8" s="152"/>
    </row>
    <row r="9" spans="1:25" ht="15" x14ac:dyDescent="0.25">
      <c r="A9" s="191" t="s">
        <v>153</v>
      </c>
      <c r="B9" s="193"/>
      <c r="C9" s="235" t="s">
        <v>190</v>
      </c>
      <c r="D9" s="236">
        <f>IFERROR(HLOOKUP($C9,'siffror för bevattning (2020)'!D6:E15,$C$6,FALSE),0)</f>
        <v>0</v>
      </c>
      <c r="E9" s="236">
        <f>IFERROR(HLOOKUP($C9,'siffror för bevattning (2020)'!D21:E30,$C$6,FALSE),0)</f>
        <v>0</v>
      </c>
      <c r="F9" s="237"/>
      <c r="G9" s="191"/>
      <c r="H9" s="192">
        <f t="shared" ref="H9:H11" si="0">F9*D9*10</f>
        <v>0</v>
      </c>
      <c r="I9" s="152"/>
      <c r="J9" s="192">
        <f t="shared" ref="J9:J11" si="1">F9*E9*10</f>
        <v>0</v>
      </c>
      <c r="K9" s="152"/>
    </row>
    <row r="10" spans="1:25" ht="15" x14ac:dyDescent="0.25">
      <c r="A10" s="187" t="s">
        <v>154</v>
      </c>
      <c r="B10" s="189"/>
      <c r="C10" s="235" t="s">
        <v>190</v>
      </c>
      <c r="D10" s="236">
        <f>IFERROR(HLOOKUP($C10,'siffror för bevattning (2020)'!F6:G15,$C$6,FALSE),0)</f>
        <v>105</v>
      </c>
      <c r="E10" s="236">
        <f>IFERROR(HLOOKUP($C10,'siffror för bevattning (2020)'!F21:G30,$C$6,FALSE),0)</f>
        <v>138</v>
      </c>
      <c r="F10" s="237"/>
      <c r="G10" s="191"/>
      <c r="H10" s="192">
        <f t="shared" si="0"/>
        <v>0</v>
      </c>
      <c r="I10" s="152"/>
      <c r="J10" s="192">
        <f t="shared" si="1"/>
        <v>0</v>
      </c>
      <c r="K10" s="152"/>
    </row>
    <row r="11" spans="1:25" ht="15" x14ac:dyDescent="0.25">
      <c r="A11" s="194" t="s">
        <v>156</v>
      </c>
      <c r="B11" s="189"/>
      <c r="C11" s="235" t="s">
        <v>192</v>
      </c>
      <c r="D11" s="236">
        <f>IFERROR(HLOOKUP($C11,'siffror för bevattning (2020)'!H6:I15,$C$6,FALSE),0)</f>
        <v>58</v>
      </c>
      <c r="E11" s="236">
        <f>IFERROR(HLOOKUP($C11,'siffror för bevattning (2020)'!H21:I30,$C$6,FALSE),0)</f>
        <v>83</v>
      </c>
      <c r="F11" s="237"/>
      <c r="G11" s="191"/>
      <c r="H11" s="192">
        <f t="shared" si="0"/>
        <v>0</v>
      </c>
      <c r="I11" s="152"/>
      <c r="J11" s="192">
        <f t="shared" si="1"/>
        <v>0</v>
      </c>
      <c r="K11" s="152"/>
    </row>
    <row r="12" spans="1:25" ht="15" x14ac:dyDescent="0.25">
      <c r="A12" s="152"/>
      <c r="B12" s="152"/>
      <c r="C12" s="152"/>
      <c r="D12" s="152"/>
      <c r="E12" s="152"/>
      <c r="F12" s="152"/>
      <c r="G12" s="152"/>
      <c r="H12" s="152"/>
      <c r="I12" s="152"/>
      <c r="J12" s="152"/>
      <c r="K12" s="152"/>
    </row>
    <row r="13" spans="1:25" ht="18" x14ac:dyDescent="0.25">
      <c r="A13" s="152"/>
      <c r="B13" s="152"/>
      <c r="C13" s="152"/>
      <c r="D13" s="152"/>
      <c r="E13" s="152"/>
      <c r="F13" s="9" t="s">
        <v>195</v>
      </c>
      <c r="G13" s="152"/>
      <c r="H13" s="179">
        <f>SUM(H8:H11)</f>
        <v>0</v>
      </c>
      <c r="I13" s="79"/>
      <c r="J13" s="179">
        <f>SUM(J8:J11)</f>
        <v>0</v>
      </c>
      <c r="K13" s="79" t="s">
        <v>216</v>
      </c>
    </row>
    <row r="14" spans="1:25" ht="15" x14ac:dyDescent="0.25">
      <c r="A14" s="152"/>
      <c r="B14" s="152"/>
      <c r="C14" s="152"/>
      <c r="D14" s="152"/>
      <c r="E14" s="152"/>
      <c r="F14" s="152"/>
      <c r="G14" s="152"/>
      <c r="H14" s="152"/>
      <c r="I14" s="152"/>
      <c r="J14" s="152"/>
      <c r="K14" s="152"/>
    </row>
    <row r="15" spans="1:25" ht="15" x14ac:dyDescent="0.25">
      <c r="A15" s="152"/>
      <c r="B15" s="152"/>
      <c r="C15" s="152"/>
      <c r="D15" s="152"/>
      <c r="E15" s="152"/>
      <c r="F15" s="152"/>
      <c r="G15" s="152"/>
      <c r="H15" s="152"/>
      <c r="I15" s="152"/>
      <c r="J15" s="152"/>
      <c r="K15" s="152"/>
    </row>
    <row r="16" spans="1:25" ht="15" x14ac:dyDescent="0.25">
      <c r="A16" s="152"/>
      <c r="B16" s="152"/>
      <c r="C16" s="152"/>
      <c r="D16" s="152"/>
      <c r="E16" s="152"/>
      <c r="F16" s="152"/>
      <c r="G16" s="152"/>
      <c r="H16" s="195"/>
      <c r="I16" s="152"/>
      <c r="J16" s="195"/>
      <c r="K16" s="152"/>
    </row>
  </sheetData>
  <sheetProtection algorithmName="SHA-512" hashValue="kaxjV/IYFb18WhrdAvubD5r9ti9quNFguULPJuSO7otf4Fcgw4thSnX9LtBrzpREvOYC9yluAqxJBmldgpzoxA==" saltValue="zV7EU25156M6eMNclExalA==" spinCount="100000" sheet="1" objects="1" scenarios="1"/>
  <dataValidations count="3">
    <dataValidation type="decimal" errorStyle="warning" operator="greaterThan" allowBlank="1" showErrorMessage="1" error="Indata behöver vara ett tal över 0" promptTitle="hektar" prompt="Ange antal hektar" sqref="F8:F11" xr:uid="{3F560B4C-4C86-4DAE-B5E4-73BB0135EA7F}">
      <formula1>0</formula1>
    </dataValidation>
    <dataValidation allowBlank="1" showInputMessage="1" showErrorMessage="1" promptTitle="Grödor" prompt="Välj den grödgrupp som stämmer bäst från listan" sqref="A7:C7" xr:uid="{CC952AD6-E89F-40FC-A85B-36B742740A80}"/>
    <dataValidation allowBlank="1" showInputMessage="1" showErrorMessage="1" prompt="Siffrorna avrundas till närmsta tiotal " sqref="H7:J7" xr:uid="{BF79DDFF-E7CD-4696-BA1F-97E3FE0A7D1E}"/>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errorStyle="information" allowBlank="1" showErrorMessage="1" error="Klicka på pilen till vänster om rutan och välj ett värde från rullistan" xr:uid="{B03E41E4-2302-47E1-935D-21CF8F47AF8C}">
          <x14:formula1>
            <xm:f>'siffror för bevattning (2020)'!$A$7:$A$15</xm:f>
          </x14:formula1>
          <xm:sqref>C5</xm:sqref>
        </x14:dataValidation>
        <x14:dataValidation type="list" allowBlank="1" showInputMessage="1" showErrorMessage="1" xr:uid="{5A7FAA0A-2843-4480-B152-599A20E289F4}">
          <x14:formula1>
            <xm:f>'siffror för bevattning (1976)'!$A$4:$J$4</xm:f>
          </x14:formula1>
          <xm:sqref>B8:B11</xm:sqref>
        </x14:dataValidation>
        <x14:dataValidation type="list" allowBlank="1" showInputMessage="1" showErrorMessage="1" xr:uid="{04F5F4D8-D522-4768-AFEA-E5BA38CB7B24}">
          <x14:formula1>
            <xm:f>'siffror för bevattning (2020)'!$A$43:$A$44</xm:f>
          </x14:formula1>
          <xm:sqref>C8:C10</xm:sqref>
        </x14:dataValidation>
        <x14:dataValidation type="list" allowBlank="1" showInputMessage="1" showErrorMessage="1" xr:uid="{F6C25CE8-38A8-4B6B-95C2-1D4777243326}">
          <x14:formula1>
            <xm:f>'siffror för bevattning (2020)'!$A$45:$A$46</xm:f>
          </x14:formula1>
          <xm:sqref>C11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8B9C-2B43-4F88-86A3-337C0F15DA42}">
  <sheetPr>
    <tabColor theme="6" tint="0.39997558519241921"/>
  </sheetPr>
  <dimension ref="A1:AA689"/>
  <sheetViews>
    <sheetView zoomScaleNormal="100" workbookViewId="0">
      <selection activeCell="B30" activeCellId="1" sqref="B15:I15 B30:I30"/>
    </sheetView>
  </sheetViews>
  <sheetFormatPr defaultColWidth="9.85546875" defaultRowHeight="12.75" x14ac:dyDescent="0.2"/>
  <cols>
    <col min="1" max="1" width="15.7109375" style="2" customWidth="1"/>
    <col min="2" max="2" width="8" style="2" bestFit="1" customWidth="1"/>
    <col min="3" max="3" width="10.7109375" style="2" bestFit="1" customWidth="1"/>
    <col min="4" max="4" width="7.7109375" style="2" bestFit="1" customWidth="1"/>
    <col min="5" max="5" width="10.7109375" style="2" bestFit="1" customWidth="1"/>
    <col min="6" max="6" width="8" style="2" bestFit="1" customWidth="1"/>
    <col min="7" max="7" width="10.7109375" style="2" bestFit="1" customWidth="1"/>
    <col min="8" max="8" width="9.85546875" style="2" bestFit="1" customWidth="1"/>
    <col min="9" max="9" width="14.85546875" style="2" bestFit="1" customWidth="1"/>
    <col min="10" max="20" width="9.85546875" style="2"/>
    <col min="21" max="27" width="9.85546875" style="12"/>
    <col min="28" max="16384" width="9.85546875" style="2"/>
  </cols>
  <sheetData>
    <row r="1" spans="1:20" ht="15" x14ac:dyDescent="0.25">
      <c r="A1" s="1"/>
      <c r="B1" s="1"/>
      <c r="C1" s="12"/>
      <c r="D1" s="12"/>
      <c r="E1" s="12"/>
      <c r="F1" s="12"/>
      <c r="G1" s="12"/>
      <c r="H1" s="12"/>
      <c r="I1" s="12"/>
      <c r="J1" s="12"/>
      <c r="K1" s="12"/>
      <c r="L1" s="12"/>
      <c r="M1" s="12"/>
      <c r="N1" s="12"/>
      <c r="O1" s="12"/>
      <c r="P1" s="12"/>
      <c r="Q1" s="12"/>
      <c r="R1" s="12"/>
      <c r="S1" s="12"/>
      <c r="T1" s="12"/>
    </row>
    <row r="2" spans="1:20" ht="20.25" x14ac:dyDescent="0.3">
      <c r="A2" s="72" t="s">
        <v>194</v>
      </c>
      <c r="B2" s="12"/>
      <c r="C2" s="12"/>
      <c r="D2" s="12"/>
      <c r="E2" s="12"/>
      <c r="F2" s="12"/>
      <c r="G2" s="12"/>
      <c r="H2" s="12"/>
      <c r="I2" s="12"/>
      <c r="J2" s="12"/>
      <c r="K2" s="12"/>
      <c r="L2" s="12"/>
      <c r="M2" s="12"/>
      <c r="N2" s="12"/>
      <c r="O2" s="12"/>
      <c r="P2" s="12"/>
      <c r="Q2" s="12"/>
      <c r="R2" s="12"/>
      <c r="S2" s="12"/>
      <c r="T2" s="12"/>
    </row>
    <row r="3" spans="1:20" ht="20.25" x14ac:dyDescent="0.3">
      <c r="A3" s="72"/>
      <c r="B3" s="12"/>
      <c r="C3" s="12"/>
      <c r="D3" s="12"/>
      <c r="E3" s="12"/>
      <c r="F3" s="12"/>
      <c r="G3" s="12"/>
      <c r="H3" s="12"/>
      <c r="I3" s="12"/>
      <c r="J3" s="12"/>
      <c r="K3" s="12"/>
      <c r="L3" s="12"/>
      <c r="M3" s="12"/>
      <c r="N3" s="12"/>
      <c r="O3" s="12"/>
      <c r="P3" s="12"/>
      <c r="Q3" s="12"/>
      <c r="R3" s="12"/>
      <c r="S3" s="12"/>
      <c r="T3" s="12"/>
    </row>
    <row r="4" spans="1:20" ht="15" x14ac:dyDescent="0.25">
      <c r="A4" s="196" t="s">
        <v>199</v>
      </c>
      <c r="B4" s="12"/>
      <c r="C4" s="12"/>
      <c r="D4" s="12"/>
      <c r="E4" s="12"/>
      <c r="F4" s="12"/>
      <c r="G4" s="12"/>
      <c r="H4" s="12"/>
      <c r="I4" s="12"/>
      <c r="J4" s="12"/>
      <c r="K4" s="12"/>
      <c r="L4" s="12"/>
      <c r="M4" s="12"/>
      <c r="N4" s="12"/>
      <c r="O4" s="12"/>
      <c r="P4" s="12"/>
      <c r="Q4" s="12"/>
      <c r="R4" s="12"/>
      <c r="S4" s="12"/>
      <c r="T4" s="12"/>
    </row>
    <row r="5" spans="1:20" ht="15" customHeight="1" x14ac:dyDescent="0.2">
      <c r="A5" s="182" t="s">
        <v>147</v>
      </c>
      <c r="B5" s="217" t="s">
        <v>152</v>
      </c>
      <c r="C5" s="218"/>
      <c r="D5" s="217" t="s">
        <v>153</v>
      </c>
      <c r="E5" s="218"/>
      <c r="F5" s="217" t="s">
        <v>154</v>
      </c>
      <c r="G5" s="218"/>
      <c r="H5" s="217" t="s">
        <v>156</v>
      </c>
      <c r="I5" s="218"/>
      <c r="J5" s="12"/>
      <c r="K5" s="12"/>
      <c r="L5" s="12"/>
      <c r="M5" s="12"/>
      <c r="N5" s="12"/>
      <c r="O5" s="12"/>
      <c r="P5" s="12"/>
      <c r="Q5" s="12"/>
      <c r="R5" s="12"/>
      <c r="S5" s="12"/>
      <c r="T5" s="12"/>
    </row>
    <row r="6" spans="1:20" ht="15" x14ac:dyDescent="0.2">
      <c r="A6" s="182"/>
      <c r="B6" s="182" t="s">
        <v>190</v>
      </c>
      <c r="C6" s="182" t="s">
        <v>191</v>
      </c>
      <c r="D6" s="182" t="s">
        <v>190</v>
      </c>
      <c r="E6" s="182" t="s">
        <v>191</v>
      </c>
      <c r="F6" s="182" t="s">
        <v>190</v>
      </c>
      <c r="G6" s="182" t="s">
        <v>191</v>
      </c>
      <c r="H6" s="182" t="s">
        <v>193</v>
      </c>
      <c r="I6" s="69" t="s">
        <v>192</v>
      </c>
      <c r="J6" s="12"/>
      <c r="K6" s="12"/>
      <c r="L6" s="12"/>
      <c r="M6" s="12"/>
      <c r="N6" s="12"/>
      <c r="O6" s="12"/>
      <c r="P6" s="12"/>
      <c r="Q6" s="12"/>
      <c r="R6" s="12"/>
      <c r="S6" s="12"/>
      <c r="T6" s="12"/>
    </row>
    <row r="7" spans="1:20" ht="30" x14ac:dyDescent="0.25">
      <c r="A7" s="183" t="s">
        <v>182</v>
      </c>
      <c r="B7" s="183">
        <v>0</v>
      </c>
      <c r="C7" s="183">
        <v>0</v>
      </c>
      <c r="D7" s="183">
        <v>0</v>
      </c>
      <c r="E7" s="183">
        <v>0</v>
      </c>
      <c r="F7" s="183">
        <v>105</v>
      </c>
      <c r="G7" s="183">
        <v>73</v>
      </c>
      <c r="H7" s="183">
        <v>89</v>
      </c>
      <c r="I7" s="183">
        <v>58</v>
      </c>
      <c r="J7" s="16">
        <v>2</v>
      </c>
      <c r="K7" s="12"/>
      <c r="L7" s="12"/>
      <c r="M7" s="12"/>
      <c r="N7" s="12"/>
      <c r="O7" s="12"/>
      <c r="P7" s="12"/>
      <c r="Q7" s="12"/>
      <c r="R7" s="12"/>
      <c r="S7" s="12"/>
      <c r="T7" s="12"/>
    </row>
    <row r="8" spans="1:20" ht="15" x14ac:dyDescent="0.25">
      <c r="A8" s="183" t="s">
        <v>183</v>
      </c>
      <c r="B8" s="183">
        <v>155</v>
      </c>
      <c r="C8" s="183">
        <v>122</v>
      </c>
      <c r="D8" s="183">
        <v>92</v>
      </c>
      <c r="E8" s="183">
        <v>60</v>
      </c>
      <c r="F8" s="183">
        <v>123</v>
      </c>
      <c r="G8" s="183">
        <v>90</v>
      </c>
      <c r="H8" s="183">
        <v>122</v>
      </c>
      <c r="I8" s="183">
        <v>81</v>
      </c>
      <c r="J8" s="16">
        <v>3</v>
      </c>
      <c r="K8" s="12"/>
      <c r="L8" s="12"/>
      <c r="M8" s="12"/>
      <c r="N8" s="12"/>
      <c r="O8" s="12"/>
      <c r="P8" s="12"/>
      <c r="Q8" s="12"/>
      <c r="R8" s="12"/>
      <c r="S8" s="12"/>
      <c r="T8" s="12"/>
    </row>
    <row r="9" spans="1:20" ht="15" x14ac:dyDescent="0.25">
      <c r="A9" s="183" t="s">
        <v>184</v>
      </c>
      <c r="B9" s="183">
        <v>161</v>
      </c>
      <c r="C9" s="183">
        <v>128</v>
      </c>
      <c r="D9" s="183">
        <v>104</v>
      </c>
      <c r="E9" s="183">
        <v>72</v>
      </c>
      <c r="F9" s="183">
        <v>130</v>
      </c>
      <c r="G9" s="183">
        <v>97</v>
      </c>
      <c r="H9" s="183">
        <v>134</v>
      </c>
      <c r="I9" s="183">
        <v>103</v>
      </c>
      <c r="J9" s="16">
        <v>4</v>
      </c>
      <c r="K9" s="12"/>
      <c r="L9" s="12"/>
      <c r="M9" s="12"/>
      <c r="N9" s="12"/>
      <c r="O9" s="12"/>
      <c r="P9" s="12"/>
      <c r="Q9" s="12"/>
      <c r="R9" s="12"/>
      <c r="S9" s="12"/>
      <c r="T9" s="12"/>
    </row>
    <row r="10" spans="1:20" ht="15" x14ac:dyDescent="0.25">
      <c r="A10" s="183" t="s">
        <v>185</v>
      </c>
      <c r="B10" s="183">
        <v>138</v>
      </c>
      <c r="C10" s="183">
        <v>105</v>
      </c>
      <c r="D10" s="183">
        <v>83</v>
      </c>
      <c r="E10" s="183">
        <v>51</v>
      </c>
      <c r="F10" s="183">
        <v>99</v>
      </c>
      <c r="G10" s="183">
        <v>64</v>
      </c>
      <c r="H10" s="183">
        <v>131</v>
      </c>
      <c r="I10" s="183">
        <v>93</v>
      </c>
      <c r="J10" s="16">
        <v>5</v>
      </c>
      <c r="K10" s="12"/>
      <c r="L10" s="12"/>
      <c r="M10" s="12"/>
      <c r="N10" s="12"/>
      <c r="O10" s="12"/>
      <c r="P10" s="12"/>
      <c r="Q10" s="12"/>
      <c r="R10" s="12"/>
      <c r="S10" s="12"/>
      <c r="T10" s="12"/>
    </row>
    <row r="11" spans="1:20" ht="15" x14ac:dyDescent="0.25">
      <c r="A11" s="183" t="s">
        <v>186</v>
      </c>
      <c r="B11" s="183">
        <v>150</v>
      </c>
      <c r="C11" s="183">
        <v>117</v>
      </c>
      <c r="D11" s="183">
        <v>98</v>
      </c>
      <c r="E11" s="183">
        <v>66</v>
      </c>
      <c r="F11" s="183">
        <v>130</v>
      </c>
      <c r="G11" s="183">
        <v>98</v>
      </c>
      <c r="H11" s="183">
        <v>109</v>
      </c>
      <c r="I11" s="183">
        <v>78</v>
      </c>
      <c r="J11" s="16">
        <v>6</v>
      </c>
      <c r="K11" s="12"/>
      <c r="L11" s="12"/>
      <c r="M11" s="12"/>
      <c r="N11" s="12"/>
      <c r="O11" s="12"/>
      <c r="P11" s="12"/>
      <c r="Q11" s="12"/>
      <c r="R11" s="12"/>
      <c r="S11" s="12"/>
      <c r="T11" s="12"/>
    </row>
    <row r="12" spans="1:20" ht="15" x14ac:dyDescent="0.25">
      <c r="A12" s="183" t="s">
        <v>187</v>
      </c>
      <c r="B12" s="183">
        <v>156</v>
      </c>
      <c r="C12" s="183">
        <v>123</v>
      </c>
      <c r="D12" s="183">
        <v>106</v>
      </c>
      <c r="E12" s="183">
        <v>74</v>
      </c>
      <c r="F12" s="183">
        <v>147</v>
      </c>
      <c r="G12" s="183">
        <v>114</v>
      </c>
      <c r="H12" s="183">
        <v>147</v>
      </c>
      <c r="I12" s="183">
        <v>116</v>
      </c>
      <c r="J12" s="16">
        <v>7</v>
      </c>
      <c r="K12" s="12"/>
      <c r="L12" s="12"/>
      <c r="M12" s="12"/>
      <c r="N12" s="12"/>
      <c r="O12" s="12"/>
      <c r="P12" s="12"/>
      <c r="Q12" s="12"/>
      <c r="R12" s="12"/>
      <c r="S12" s="12"/>
      <c r="T12" s="12"/>
    </row>
    <row r="13" spans="1:20" ht="15" x14ac:dyDescent="0.25">
      <c r="A13" s="183" t="s">
        <v>188</v>
      </c>
      <c r="B13" s="183">
        <v>99</v>
      </c>
      <c r="C13" s="183">
        <v>66</v>
      </c>
      <c r="D13" s="183">
        <v>45</v>
      </c>
      <c r="E13" s="183">
        <v>12</v>
      </c>
      <c r="F13" s="183">
        <v>68</v>
      </c>
      <c r="G13" s="183">
        <v>35</v>
      </c>
      <c r="H13" s="183">
        <v>83</v>
      </c>
      <c r="I13" s="183">
        <v>42</v>
      </c>
      <c r="J13" s="16">
        <v>8</v>
      </c>
      <c r="K13" s="12"/>
      <c r="L13" s="12"/>
      <c r="M13" s="12"/>
      <c r="N13" s="12"/>
      <c r="O13" s="12"/>
      <c r="P13" s="12"/>
      <c r="Q13" s="12"/>
      <c r="R13" s="12"/>
      <c r="S13" s="12"/>
      <c r="T13" s="12"/>
    </row>
    <row r="14" spans="1:20" ht="15" x14ac:dyDescent="0.25">
      <c r="A14" s="183" t="s">
        <v>189</v>
      </c>
      <c r="B14" s="183">
        <v>123</v>
      </c>
      <c r="C14" s="183">
        <v>91</v>
      </c>
      <c r="D14" s="183">
        <v>80</v>
      </c>
      <c r="E14" s="183">
        <v>48</v>
      </c>
      <c r="F14" s="183">
        <v>122</v>
      </c>
      <c r="G14" s="183">
        <v>89</v>
      </c>
      <c r="H14" s="183">
        <v>117</v>
      </c>
      <c r="I14" s="183">
        <v>86</v>
      </c>
      <c r="J14" s="16">
        <v>9</v>
      </c>
      <c r="K14" s="12"/>
      <c r="L14" s="12"/>
      <c r="M14" s="12"/>
      <c r="N14" s="12"/>
      <c r="O14" s="12"/>
      <c r="P14" s="12"/>
      <c r="Q14" s="12"/>
      <c r="R14" s="12"/>
      <c r="S14" s="12"/>
      <c r="T14" s="12"/>
    </row>
    <row r="15" spans="1:20" ht="15" x14ac:dyDescent="0.25">
      <c r="A15" s="183" t="s">
        <v>167</v>
      </c>
      <c r="B15" s="232"/>
      <c r="C15" s="233"/>
      <c r="D15" s="233"/>
      <c r="E15" s="233"/>
      <c r="F15" s="233"/>
      <c r="G15" s="233"/>
      <c r="H15" s="233"/>
      <c r="I15" s="233"/>
      <c r="J15" s="16">
        <v>10</v>
      </c>
      <c r="K15" s="12"/>
      <c r="L15" s="12"/>
      <c r="M15" s="12"/>
      <c r="N15" s="12"/>
      <c r="O15" s="12"/>
      <c r="P15" s="12"/>
      <c r="Q15" s="12"/>
      <c r="R15" s="12"/>
      <c r="S15" s="12"/>
      <c r="T15" s="12"/>
    </row>
    <row r="16" spans="1:20" x14ac:dyDescent="0.2">
      <c r="A16" s="12"/>
      <c r="B16" s="12"/>
      <c r="C16" s="12"/>
      <c r="D16" s="12"/>
      <c r="E16" s="12"/>
      <c r="F16" s="12"/>
      <c r="G16" s="12"/>
      <c r="H16" s="12"/>
      <c r="I16" s="12"/>
      <c r="J16" s="12"/>
      <c r="K16" s="12"/>
      <c r="L16" s="12"/>
      <c r="M16" s="12"/>
      <c r="N16" s="12"/>
      <c r="O16" s="12"/>
      <c r="P16" s="12"/>
      <c r="Q16" s="12"/>
      <c r="R16" s="12"/>
      <c r="S16" s="12"/>
      <c r="T16" s="12"/>
    </row>
    <row r="17" spans="1:20" x14ac:dyDescent="0.2">
      <c r="A17" s="12"/>
      <c r="B17" s="12"/>
      <c r="C17" s="12"/>
      <c r="D17" s="12"/>
      <c r="E17" s="12"/>
      <c r="F17" s="12"/>
      <c r="G17" s="12"/>
      <c r="H17" s="12"/>
      <c r="I17" s="12"/>
      <c r="J17" s="12"/>
      <c r="K17" s="12"/>
      <c r="L17" s="12"/>
      <c r="M17" s="12"/>
      <c r="N17" s="12"/>
      <c r="O17" s="12"/>
      <c r="P17" s="12"/>
      <c r="Q17" s="12"/>
      <c r="R17" s="12"/>
      <c r="S17" s="12"/>
      <c r="T17" s="12"/>
    </row>
    <row r="18" spans="1:20" x14ac:dyDescent="0.2">
      <c r="A18" s="12"/>
      <c r="B18" s="12"/>
      <c r="C18" s="12"/>
      <c r="D18" s="12"/>
      <c r="E18" s="12"/>
      <c r="F18" s="12"/>
      <c r="G18" s="12"/>
      <c r="H18" s="12"/>
      <c r="I18" s="12"/>
      <c r="J18" s="12"/>
      <c r="K18" s="12"/>
      <c r="L18" s="12"/>
      <c r="M18" s="12"/>
      <c r="N18" s="12"/>
      <c r="O18" s="12"/>
      <c r="P18" s="12"/>
      <c r="Q18" s="12"/>
      <c r="R18" s="12"/>
      <c r="S18" s="12"/>
      <c r="T18" s="12"/>
    </row>
    <row r="19" spans="1:20" ht="15" x14ac:dyDescent="0.25">
      <c r="A19" s="196" t="s">
        <v>200</v>
      </c>
      <c r="B19" s="12"/>
      <c r="C19" s="12"/>
      <c r="D19" s="12"/>
      <c r="E19" s="12"/>
      <c r="F19" s="12"/>
      <c r="G19" s="12"/>
      <c r="H19" s="12"/>
      <c r="I19" s="12"/>
      <c r="J19" s="12"/>
      <c r="K19" s="12"/>
      <c r="L19" s="12"/>
      <c r="M19" s="12"/>
      <c r="N19" s="12"/>
      <c r="O19" s="12"/>
      <c r="P19" s="12"/>
      <c r="Q19" s="12"/>
      <c r="R19" s="12"/>
      <c r="S19" s="12"/>
      <c r="T19" s="12"/>
    </row>
    <row r="20" spans="1:20" ht="15" customHeight="1" x14ac:dyDescent="0.2">
      <c r="A20" s="182" t="s">
        <v>147</v>
      </c>
      <c r="B20" s="217" t="s">
        <v>152</v>
      </c>
      <c r="C20" s="218"/>
      <c r="D20" s="219" t="s">
        <v>153</v>
      </c>
      <c r="E20" s="219"/>
      <c r="F20" s="220" t="s">
        <v>154</v>
      </c>
      <c r="G20" s="218"/>
      <c r="H20" s="217" t="s">
        <v>156</v>
      </c>
      <c r="I20" s="218"/>
      <c r="J20" s="12"/>
      <c r="K20" s="12"/>
      <c r="L20" s="12"/>
      <c r="M20" s="12"/>
      <c r="N20" s="12"/>
      <c r="O20" s="12"/>
      <c r="P20" s="12"/>
      <c r="Q20" s="12"/>
      <c r="R20" s="12"/>
      <c r="S20" s="12"/>
      <c r="T20" s="12"/>
    </row>
    <row r="21" spans="1:20" ht="15" x14ac:dyDescent="0.2">
      <c r="A21" s="182"/>
      <c r="B21" s="182" t="s">
        <v>190</v>
      </c>
      <c r="C21" s="182" t="s">
        <v>191</v>
      </c>
      <c r="D21" s="182" t="s">
        <v>190</v>
      </c>
      <c r="E21" s="182" t="s">
        <v>191</v>
      </c>
      <c r="F21" s="182" t="s">
        <v>190</v>
      </c>
      <c r="G21" s="182" t="s">
        <v>191</v>
      </c>
      <c r="H21" s="182" t="s">
        <v>193</v>
      </c>
      <c r="I21" s="69" t="s">
        <v>192</v>
      </c>
      <c r="J21" s="12"/>
      <c r="K21" s="12"/>
      <c r="L21" s="12"/>
      <c r="M21" s="12"/>
      <c r="N21" s="12"/>
      <c r="O21" s="12"/>
      <c r="P21" s="12"/>
      <c r="Q21" s="12"/>
      <c r="R21" s="12"/>
      <c r="S21" s="12"/>
      <c r="T21" s="12"/>
    </row>
    <row r="22" spans="1:20" ht="30" x14ac:dyDescent="0.25">
      <c r="A22" s="183" t="s">
        <v>182</v>
      </c>
      <c r="B22" s="183">
        <v>0</v>
      </c>
      <c r="C22" s="183">
        <v>0</v>
      </c>
      <c r="D22" s="183">
        <v>0</v>
      </c>
      <c r="E22" s="183">
        <v>0</v>
      </c>
      <c r="F22" s="183">
        <v>138</v>
      </c>
      <c r="G22" s="183">
        <v>106</v>
      </c>
      <c r="H22" s="183">
        <v>114</v>
      </c>
      <c r="I22" s="183">
        <v>83</v>
      </c>
      <c r="J22" s="12"/>
      <c r="K22" s="12"/>
      <c r="L22" s="12"/>
      <c r="M22" s="12"/>
      <c r="N22" s="12"/>
      <c r="O22" s="12"/>
      <c r="P22" s="12"/>
      <c r="Q22" s="12"/>
      <c r="R22" s="12"/>
      <c r="S22" s="12"/>
      <c r="T22" s="12"/>
    </row>
    <row r="23" spans="1:20" ht="15" x14ac:dyDescent="0.25">
      <c r="A23" s="183" t="s">
        <v>183</v>
      </c>
      <c r="B23" s="183">
        <v>189</v>
      </c>
      <c r="C23" s="183">
        <v>156</v>
      </c>
      <c r="D23" s="183">
        <v>126</v>
      </c>
      <c r="E23" s="183">
        <v>93</v>
      </c>
      <c r="F23" s="183">
        <v>177</v>
      </c>
      <c r="G23" s="183">
        <v>145</v>
      </c>
      <c r="H23" s="183">
        <v>169</v>
      </c>
      <c r="I23" s="183">
        <v>138</v>
      </c>
      <c r="J23" s="12"/>
      <c r="K23" s="12"/>
      <c r="L23" s="12"/>
      <c r="M23" s="12"/>
      <c r="N23" s="12"/>
      <c r="O23" s="12"/>
      <c r="P23" s="12"/>
      <c r="Q23" s="12"/>
      <c r="R23" s="12"/>
      <c r="S23" s="12"/>
      <c r="T23" s="12"/>
    </row>
    <row r="24" spans="1:20" ht="15" x14ac:dyDescent="0.25">
      <c r="A24" s="183" t="s">
        <v>184</v>
      </c>
      <c r="B24" s="183">
        <v>190</v>
      </c>
      <c r="C24" s="183">
        <v>157</v>
      </c>
      <c r="D24" s="183">
        <v>127</v>
      </c>
      <c r="E24" s="183">
        <v>95</v>
      </c>
      <c r="F24" s="183">
        <v>195</v>
      </c>
      <c r="G24" s="183">
        <v>162</v>
      </c>
      <c r="H24" s="183">
        <v>169</v>
      </c>
      <c r="I24" s="183">
        <v>137</v>
      </c>
      <c r="J24" s="12"/>
      <c r="K24" s="12"/>
      <c r="L24" s="12"/>
      <c r="M24" s="12"/>
      <c r="N24" s="12"/>
      <c r="O24" s="12"/>
      <c r="P24" s="12"/>
      <c r="Q24" s="12"/>
      <c r="R24" s="12"/>
      <c r="S24" s="12"/>
      <c r="T24" s="12"/>
    </row>
    <row r="25" spans="1:20" ht="15" x14ac:dyDescent="0.25">
      <c r="A25" s="183" t="s">
        <v>185</v>
      </c>
      <c r="B25" s="183">
        <v>173</v>
      </c>
      <c r="C25" s="183">
        <v>137</v>
      </c>
      <c r="D25" s="183">
        <v>114</v>
      </c>
      <c r="E25" s="183">
        <v>81</v>
      </c>
      <c r="F25" s="183">
        <v>169</v>
      </c>
      <c r="G25" s="183">
        <v>137</v>
      </c>
      <c r="H25" s="183">
        <v>157</v>
      </c>
      <c r="I25" s="183">
        <v>126</v>
      </c>
      <c r="J25" s="12"/>
      <c r="K25" s="12"/>
      <c r="L25" s="12"/>
      <c r="M25" s="12"/>
      <c r="N25" s="12"/>
      <c r="O25" s="12"/>
      <c r="P25" s="12"/>
      <c r="Q25" s="12"/>
      <c r="R25" s="12"/>
      <c r="S25" s="12"/>
      <c r="T25" s="12"/>
    </row>
    <row r="26" spans="1:20" ht="15" x14ac:dyDescent="0.25">
      <c r="A26" s="183" t="s">
        <v>186</v>
      </c>
      <c r="B26" s="183">
        <v>174</v>
      </c>
      <c r="C26" s="183">
        <v>414</v>
      </c>
      <c r="D26" s="183">
        <v>116</v>
      </c>
      <c r="E26" s="183">
        <v>83</v>
      </c>
      <c r="F26" s="183">
        <v>168</v>
      </c>
      <c r="G26" s="183">
        <v>135</v>
      </c>
      <c r="H26" s="183">
        <v>147</v>
      </c>
      <c r="I26" s="183">
        <v>115</v>
      </c>
      <c r="J26" s="12"/>
      <c r="K26" s="12"/>
      <c r="L26" s="12"/>
      <c r="M26" s="12"/>
      <c r="N26" s="12"/>
      <c r="O26" s="12"/>
      <c r="P26" s="12"/>
      <c r="Q26" s="12"/>
      <c r="R26" s="12"/>
      <c r="S26" s="12"/>
      <c r="T26" s="12"/>
    </row>
    <row r="27" spans="1:20" ht="15" x14ac:dyDescent="0.25">
      <c r="A27" s="183" t="s">
        <v>187</v>
      </c>
      <c r="B27" s="183">
        <v>184</v>
      </c>
      <c r="C27" s="183">
        <v>151</v>
      </c>
      <c r="D27" s="183">
        <v>141</v>
      </c>
      <c r="E27" s="183">
        <v>109</v>
      </c>
      <c r="F27" s="183">
        <v>188</v>
      </c>
      <c r="G27" s="183">
        <v>156</v>
      </c>
      <c r="H27" s="183">
        <v>171</v>
      </c>
      <c r="I27" s="183">
        <v>140</v>
      </c>
      <c r="J27" s="12"/>
      <c r="K27" s="12"/>
      <c r="L27" s="12"/>
      <c r="M27" s="12"/>
      <c r="N27" s="12"/>
      <c r="O27" s="12"/>
      <c r="P27" s="12"/>
      <c r="Q27" s="12"/>
      <c r="R27" s="12"/>
      <c r="S27" s="12"/>
      <c r="T27" s="12"/>
    </row>
    <row r="28" spans="1:20" ht="15" x14ac:dyDescent="0.25">
      <c r="A28" s="183" t="s">
        <v>188</v>
      </c>
      <c r="B28" s="183">
        <v>145</v>
      </c>
      <c r="C28" s="183">
        <v>112</v>
      </c>
      <c r="D28" s="183">
        <v>100</v>
      </c>
      <c r="E28" s="183">
        <v>67</v>
      </c>
      <c r="F28" s="183">
        <v>142</v>
      </c>
      <c r="G28" s="183">
        <v>110</v>
      </c>
      <c r="H28" s="183">
        <v>120</v>
      </c>
      <c r="I28" s="183">
        <v>89</v>
      </c>
      <c r="J28" s="12"/>
      <c r="K28" s="12"/>
      <c r="L28" s="12"/>
      <c r="M28" s="12"/>
      <c r="N28" s="12"/>
      <c r="O28" s="12"/>
      <c r="P28" s="12"/>
      <c r="Q28" s="12"/>
      <c r="R28" s="12"/>
      <c r="S28" s="12"/>
      <c r="T28" s="12"/>
    </row>
    <row r="29" spans="1:20" ht="15" x14ac:dyDescent="0.25">
      <c r="A29" s="183" t="s">
        <v>189</v>
      </c>
      <c r="B29" s="183">
        <v>179</v>
      </c>
      <c r="C29" s="183">
        <v>147</v>
      </c>
      <c r="D29" s="183">
        <v>104</v>
      </c>
      <c r="E29" s="183">
        <v>71</v>
      </c>
      <c r="F29" s="183">
        <v>164</v>
      </c>
      <c r="G29" s="183">
        <v>131</v>
      </c>
      <c r="H29" s="183">
        <v>156</v>
      </c>
      <c r="I29" s="183">
        <v>125</v>
      </c>
      <c r="J29" s="12"/>
      <c r="K29" s="12"/>
      <c r="L29" s="12"/>
      <c r="M29" s="12"/>
      <c r="N29" s="12"/>
      <c r="O29" s="12"/>
      <c r="P29" s="12"/>
      <c r="Q29" s="12"/>
      <c r="R29" s="12"/>
      <c r="S29" s="12"/>
      <c r="T29" s="12"/>
    </row>
    <row r="30" spans="1:20" ht="15" x14ac:dyDescent="0.25">
      <c r="A30" s="183" t="s">
        <v>167</v>
      </c>
      <c r="B30" s="232"/>
      <c r="C30" s="233"/>
      <c r="D30" s="233"/>
      <c r="E30" s="232"/>
      <c r="F30" s="233"/>
      <c r="G30" s="233"/>
      <c r="H30" s="232"/>
      <c r="I30" s="233"/>
      <c r="J30" s="12"/>
      <c r="K30" s="12"/>
      <c r="L30" s="12"/>
      <c r="M30" s="12"/>
      <c r="N30" s="12"/>
      <c r="O30" s="12"/>
      <c r="P30" s="12"/>
      <c r="Q30" s="12"/>
      <c r="R30" s="12"/>
      <c r="S30" s="12"/>
      <c r="T30" s="12"/>
    </row>
    <row r="31" spans="1:20" x14ac:dyDescent="0.2">
      <c r="A31" s="12"/>
      <c r="B31" s="12"/>
      <c r="C31" s="12"/>
      <c r="D31" s="12"/>
      <c r="E31" s="12"/>
      <c r="F31" s="12"/>
      <c r="G31" s="12"/>
      <c r="H31" s="12"/>
      <c r="I31" s="12"/>
      <c r="J31" s="12"/>
      <c r="K31" s="12"/>
      <c r="L31" s="12"/>
      <c r="M31" s="12"/>
      <c r="N31" s="12"/>
      <c r="O31" s="12"/>
      <c r="P31" s="12"/>
      <c r="Q31" s="12"/>
      <c r="R31" s="12"/>
      <c r="S31" s="12"/>
      <c r="T31" s="12"/>
    </row>
    <row r="32" spans="1:20" x14ac:dyDescent="0.2">
      <c r="A32" s="12"/>
      <c r="B32" s="12"/>
      <c r="C32" s="12"/>
      <c r="D32" s="12"/>
      <c r="E32" s="12"/>
      <c r="F32" s="12"/>
      <c r="G32" s="12"/>
      <c r="H32" s="12"/>
      <c r="I32" s="12"/>
      <c r="J32" s="12"/>
      <c r="K32" s="12"/>
      <c r="L32" s="12"/>
      <c r="M32" s="12"/>
      <c r="N32" s="12"/>
      <c r="O32" s="12"/>
      <c r="P32" s="12"/>
      <c r="Q32" s="12"/>
      <c r="R32" s="12"/>
      <c r="S32" s="12"/>
      <c r="T32" s="12"/>
    </row>
    <row r="33" spans="1:20" x14ac:dyDescent="0.2">
      <c r="A33" s="12"/>
      <c r="B33" s="12"/>
      <c r="C33" s="12"/>
      <c r="D33" s="12"/>
      <c r="E33" s="12"/>
      <c r="F33" s="12"/>
      <c r="G33" s="12"/>
      <c r="H33" s="12"/>
      <c r="I33" s="12"/>
      <c r="J33" s="12"/>
      <c r="K33" s="12"/>
      <c r="L33" s="12"/>
      <c r="M33" s="12"/>
      <c r="N33" s="12"/>
      <c r="O33" s="12"/>
      <c r="P33" s="12"/>
      <c r="Q33" s="12"/>
      <c r="R33" s="12"/>
      <c r="S33" s="12"/>
      <c r="T33" s="12"/>
    </row>
    <row r="34" spans="1:20" x14ac:dyDescent="0.2">
      <c r="A34" s="12"/>
      <c r="B34" s="12"/>
      <c r="C34" s="12"/>
      <c r="D34" s="12"/>
      <c r="E34" s="12"/>
      <c r="F34" s="12"/>
      <c r="G34" s="12"/>
      <c r="H34" s="12"/>
      <c r="I34" s="12"/>
      <c r="J34" s="12"/>
      <c r="K34" s="12"/>
      <c r="L34" s="12"/>
      <c r="M34" s="12"/>
      <c r="N34" s="12"/>
      <c r="O34" s="12"/>
      <c r="P34" s="12"/>
      <c r="Q34" s="12"/>
      <c r="R34" s="12"/>
      <c r="S34" s="12"/>
      <c r="T34" s="12"/>
    </row>
    <row r="35" spans="1:20" x14ac:dyDescent="0.2">
      <c r="A35" s="12"/>
      <c r="B35" s="12"/>
      <c r="C35" s="12"/>
      <c r="D35" s="12"/>
      <c r="E35" s="12"/>
      <c r="F35" s="12"/>
      <c r="G35" s="12"/>
      <c r="H35" s="12"/>
      <c r="I35" s="12"/>
      <c r="J35" s="12"/>
      <c r="K35" s="12"/>
      <c r="L35" s="12"/>
      <c r="M35" s="12"/>
      <c r="N35" s="12"/>
      <c r="O35" s="12"/>
      <c r="P35" s="12"/>
      <c r="Q35" s="12"/>
      <c r="R35" s="12"/>
      <c r="S35" s="12"/>
      <c r="T35" s="12"/>
    </row>
    <row r="36" spans="1:20" x14ac:dyDescent="0.2">
      <c r="A36" s="12"/>
      <c r="B36" s="12"/>
      <c r="C36" s="12"/>
      <c r="D36" s="12"/>
      <c r="E36" s="12"/>
      <c r="F36" s="12"/>
      <c r="G36" s="12"/>
      <c r="H36" s="12"/>
      <c r="I36" s="12"/>
      <c r="J36" s="12"/>
      <c r="K36" s="12"/>
      <c r="L36" s="12"/>
      <c r="M36" s="12"/>
      <c r="N36" s="12"/>
      <c r="O36" s="12"/>
      <c r="P36" s="12"/>
      <c r="Q36" s="12"/>
      <c r="R36" s="12"/>
      <c r="S36" s="12"/>
      <c r="T36" s="12"/>
    </row>
    <row r="37" spans="1:20" x14ac:dyDescent="0.2">
      <c r="A37" s="12"/>
      <c r="B37" s="12"/>
      <c r="C37" s="12"/>
      <c r="D37" s="12"/>
      <c r="E37" s="12"/>
      <c r="F37" s="12"/>
      <c r="G37" s="12"/>
      <c r="H37" s="12"/>
      <c r="I37" s="12"/>
      <c r="J37" s="12"/>
      <c r="K37" s="12"/>
      <c r="L37" s="12"/>
      <c r="M37" s="12"/>
      <c r="N37" s="12"/>
      <c r="O37" s="12"/>
      <c r="P37" s="12"/>
      <c r="Q37" s="12"/>
      <c r="R37" s="12"/>
      <c r="S37" s="12"/>
      <c r="T37" s="12"/>
    </row>
    <row r="38" spans="1:20" x14ac:dyDescent="0.2">
      <c r="A38" s="12"/>
      <c r="B38" s="12"/>
      <c r="C38" s="12"/>
      <c r="D38" s="12"/>
      <c r="E38" s="12"/>
      <c r="F38" s="12"/>
      <c r="G38" s="12"/>
      <c r="H38" s="12"/>
      <c r="I38" s="12"/>
      <c r="J38" s="12"/>
      <c r="K38" s="12"/>
      <c r="L38" s="12"/>
      <c r="M38" s="12"/>
      <c r="N38" s="12"/>
      <c r="O38" s="12"/>
      <c r="P38" s="12"/>
      <c r="Q38" s="12"/>
      <c r="R38" s="12"/>
      <c r="S38" s="12"/>
      <c r="T38" s="12"/>
    </row>
    <row r="39" spans="1:20" s="12" customFormat="1" x14ac:dyDescent="0.2"/>
    <row r="40" spans="1:20" s="12" customFormat="1" x14ac:dyDescent="0.2"/>
    <row r="41" spans="1:20" s="12" customFormat="1" x14ac:dyDescent="0.2"/>
    <row r="42" spans="1:20" s="12" customFormat="1" x14ac:dyDescent="0.2"/>
    <row r="43" spans="1:20" s="12" customFormat="1" hidden="1" x14ac:dyDescent="0.2">
      <c r="A43" s="12" t="s">
        <v>190</v>
      </c>
    </row>
    <row r="44" spans="1:20" s="12" customFormat="1" hidden="1" x14ac:dyDescent="0.2">
      <c r="A44" s="12" t="s">
        <v>191</v>
      </c>
    </row>
    <row r="45" spans="1:20" s="12" customFormat="1" hidden="1" x14ac:dyDescent="0.2">
      <c r="A45" s="12" t="s">
        <v>193</v>
      </c>
    </row>
    <row r="46" spans="1:20" s="12" customFormat="1" hidden="1" x14ac:dyDescent="0.2">
      <c r="A46" s="12" t="s">
        <v>192</v>
      </c>
    </row>
    <row r="47" spans="1:20" s="12" customFormat="1" x14ac:dyDescent="0.2"/>
    <row r="48" spans="1:20" s="12" customFormat="1" x14ac:dyDescent="0.2"/>
    <row r="49" s="12" customFormat="1" x14ac:dyDescent="0.2"/>
    <row r="50" s="12" customFormat="1" x14ac:dyDescent="0.2"/>
    <row r="51" s="12" customFormat="1" x14ac:dyDescent="0.2"/>
    <row r="52" s="12" customFormat="1" x14ac:dyDescent="0.2"/>
    <row r="53" s="12" customFormat="1" x14ac:dyDescent="0.2"/>
    <row r="54" s="12" customFormat="1" x14ac:dyDescent="0.2"/>
    <row r="55" s="12" customFormat="1" x14ac:dyDescent="0.2"/>
    <row r="56" s="12" customFormat="1" x14ac:dyDescent="0.2"/>
    <row r="57" s="12" customFormat="1" x14ac:dyDescent="0.2"/>
    <row r="58" s="12" customFormat="1" x14ac:dyDescent="0.2"/>
    <row r="59" s="12" customFormat="1" x14ac:dyDescent="0.2"/>
    <row r="60" s="12" customFormat="1" x14ac:dyDescent="0.2"/>
    <row r="61" s="12" customFormat="1" x14ac:dyDescent="0.2"/>
    <row r="62" s="12" customFormat="1" x14ac:dyDescent="0.2"/>
    <row r="63" s="12" customFormat="1" x14ac:dyDescent="0.2"/>
    <row r="64" s="12" customFormat="1" x14ac:dyDescent="0.2"/>
    <row r="65" s="12" customFormat="1" x14ac:dyDescent="0.2"/>
    <row r="66" s="12" customFormat="1" x14ac:dyDescent="0.2"/>
    <row r="67" s="12" customFormat="1" x14ac:dyDescent="0.2"/>
    <row r="68" s="12" customFormat="1" x14ac:dyDescent="0.2"/>
    <row r="69" s="12" customFormat="1" x14ac:dyDescent="0.2"/>
    <row r="70" s="12" customFormat="1" x14ac:dyDescent="0.2"/>
    <row r="71" s="12" customFormat="1" x14ac:dyDescent="0.2"/>
    <row r="72" s="12" customFormat="1" x14ac:dyDescent="0.2"/>
    <row r="73" s="12" customFormat="1" x14ac:dyDescent="0.2"/>
    <row r="74" s="12" customFormat="1" x14ac:dyDescent="0.2"/>
    <row r="75" s="12" customFormat="1" x14ac:dyDescent="0.2"/>
    <row r="76" s="12" customFormat="1" x14ac:dyDescent="0.2"/>
    <row r="77" s="12" customFormat="1" x14ac:dyDescent="0.2"/>
    <row r="78" s="12" customFormat="1" x14ac:dyDescent="0.2"/>
    <row r="79" s="12" customFormat="1" x14ac:dyDescent="0.2"/>
    <row r="80" s="12" customFormat="1" x14ac:dyDescent="0.2"/>
    <row r="81" s="12" customFormat="1" x14ac:dyDescent="0.2"/>
    <row r="82" s="12" customFormat="1" x14ac:dyDescent="0.2"/>
    <row r="83" s="12" customFormat="1" x14ac:dyDescent="0.2"/>
    <row r="84" s="12" customFormat="1" x14ac:dyDescent="0.2"/>
    <row r="85" s="12" customFormat="1" x14ac:dyDescent="0.2"/>
    <row r="86" s="12" customFormat="1" x14ac:dyDescent="0.2"/>
    <row r="87" s="12" customFormat="1" x14ac:dyDescent="0.2"/>
    <row r="88" s="12" customFormat="1" x14ac:dyDescent="0.2"/>
    <row r="89" s="12" customFormat="1" x14ac:dyDescent="0.2"/>
    <row r="90" s="12" customFormat="1" x14ac:dyDescent="0.2"/>
    <row r="91" s="12" customFormat="1" x14ac:dyDescent="0.2"/>
    <row r="92" s="12" customFormat="1" x14ac:dyDescent="0.2"/>
    <row r="93" s="12" customFormat="1" x14ac:dyDescent="0.2"/>
    <row r="94" s="12" customFormat="1" x14ac:dyDescent="0.2"/>
    <row r="95" s="12" customFormat="1" x14ac:dyDescent="0.2"/>
    <row r="96" s="12" customFormat="1" x14ac:dyDescent="0.2"/>
    <row r="97" s="12" customFormat="1" x14ac:dyDescent="0.2"/>
    <row r="98" s="12" customFormat="1" x14ac:dyDescent="0.2"/>
    <row r="99" s="12" customFormat="1" x14ac:dyDescent="0.2"/>
    <row r="100" s="12" customFormat="1" x14ac:dyDescent="0.2"/>
    <row r="101" s="12" customFormat="1" x14ac:dyDescent="0.2"/>
    <row r="102" s="12" customFormat="1" x14ac:dyDescent="0.2"/>
    <row r="103" s="12" customFormat="1" x14ac:dyDescent="0.2"/>
    <row r="104" s="12" customFormat="1" x14ac:dyDescent="0.2"/>
    <row r="105" s="12" customFormat="1" x14ac:dyDescent="0.2"/>
    <row r="106" s="12" customFormat="1" x14ac:dyDescent="0.2"/>
    <row r="107" s="12" customFormat="1" x14ac:dyDescent="0.2"/>
    <row r="108" s="12" customFormat="1" x14ac:dyDescent="0.2"/>
    <row r="109" s="12" customFormat="1" x14ac:dyDescent="0.2"/>
    <row r="110" s="12" customFormat="1" x14ac:dyDescent="0.2"/>
    <row r="111" s="12" customFormat="1" x14ac:dyDescent="0.2"/>
    <row r="112" s="12" customFormat="1" x14ac:dyDescent="0.2"/>
    <row r="113" s="12" customFormat="1" x14ac:dyDescent="0.2"/>
    <row r="114" s="12" customFormat="1" x14ac:dyDescent="0.2"/>
    <row r="115" s="12" customFormat="1" x14ac:dyDescent="0.2"/>
    <row r="116" s="12" customFormat="1" x14ac:dyDescent="0.2"/>
    <row r="117" s="12" customFormat="1" x14ac:dyDescent="0.2"/>
    <row r="118" s="12" customFormat="1" x14ac:dyDescent="0.2"/>
    <row r="119" s="12" customFormat="1" x14ac:dyDescent="0.2"/>
    <row r="120" s="12" customFormat="1" x14ac:dyDescent="0.2"/>
    <row r="121" s="12" customFormat="1" x14ac:dyDescent="0.2"/>
    <row r="122" s="12" customFormat="1" x14ac:dyDescent="0.2"/>
    <row r="123" s="12" customFormat="1" x14ac:dyDescent="0.2"/>
    <row r="124" s="12" customFormat="1" x14ac:dyDescent="0.2"/>
    <row r="125" s="12" customFormat="1" x14ac:dyDescent="0.2"/>
    <row r="126" s="12" customFormat="1" x14ac:dyDescent="0.2"/>
    <row r="127" s="12" customFormat="1" x14ac:dyDescent="0.2"/>
    <row r="128" s="12" customFormat="1" x14ac:dyDescent="0.2"/>
    <row r="129" s="12" customFormat="1" x14ac:dyDescent="0.2"/>
    <row r="130" s="12" customFormat="1" x14ac:dyDescent="0.2"/>
    <row r="131" s="12" customFormat="1" x14ac:dyDescent="0.2"/>
    <row r="132" s="12" customFormat="1" x14ac:dyDescent="0.2"/>
    <row r="133" s="12" customFormat="1" x14ac:dyDescent="0.2"/>
    <row r="134" s="12" customFormat="1" x14ac:dyDescent="0.2"/>
    <row r="135" s="12" customFormat="1" x14ac:dyDescent="0.2"/>
    <row r="136" s="12" customFormat="1" x14ac:dyDescent="0.2"/>
    <row r="137" s="12" customFormat="1" x14ac:dyDescent="0.2"/>
    <row r="138" s="12" customFormat="1" x14ac:dyDescent="0.2"/>
    <row r="139" s="12" customFormat="1" x14ac:dyDescent="0.2"/>
    <row r="140" s="12" customFormat="1" x14ac:dyDescent="0.2"/>
    <row r="141" s="12" customFormat="1" x14ac:dyDescent="0.2"/>
    <row r="142" s="12" customFormat="1" x14ac:dyDescent="0.2"/>
    <row r="143" s="12" customFormat="1" x14ac:dyDescent="0.2"/>
    <row r="144" s="12" customFormat="1" x14ac:dyDescent="0.2"/>
    <row r="145" s="12" customFormat="1" x14ac:dyDescent="0.2"/>
    <row r="146" s="12" customFormat="1" x14ac:dyDescent="0.2"/>
    <row r="147" s="12" customFormat="1" x14ac:dyDescent="0.2"/>
    <row r="148" s="12" customFormat="1" x14ac:dyDescent="0.2"/>
    <row r="149" s="12" customFormat="1" x14ac:dyDescent="0.2"/>
    <row r="150" s="12" customFormat="1" x14ac:dyDescent="0.2"/>
    <row r="151" s="12" customFormat="1" x14ac:dyDescent="0.2"/>
    <row r="152" s="12" customFormat="1" x14ac:dyDescent="0.2"/>
    <row r="153" s="12" customFormat="1" x14ac:dyDescent="0.2"/>
    <row r="154" s="12" customFormat="1" x14ac:dyDescent="0.2"/>
    <row r="155" s="12" customFormat="1" x14ac:dyDescent="0.2"/>
    <row r="156" s="12" customFormat="1" x14ac:dyDescent="0.2"/>
    <row r="157" s="12" customFormat="1" x14ac:dyDescent="0.2"/>
    <row r="158" s="12" customFormat="1" x14ac:dyDescent="0.2"/>
    <row r="159" s="12" customFormat="1" x14ac:dyDescent="0.2"/>
    <row r="160" s="12" customFormat="1" x14ac:dyDescent="0.2"/>
    <row r="161" s="12" customFormat="1" x14ac:dyDescent="0.2"/>
    <row r="162" s="12" customFormat="1" x14ac:dyDescent="0.2"/>
    <row r="163" s="12" customFormat="1" x14ac:dyDescent="0.2"/>
    <row r="164" s="12" customFormat="1" x14ac:dyDescent="0.2"/>
    <row r="165" s="12" customFormat="1" x14ac:dyDescent="0.2"/>
    <row r="166" s="12" customFormat="1" x14ac:dyDescent="0.2"/>
    <row r="167" s="12" customFormat="1" x14ac:dyDescent="0.2"/>
    <row r="168" s="12" customFormat="1" x14ac:dyDescent="0.2"/>
    <row r="169" s="12" customFormat="1" x14ac:dyDescent="0.2"/>
    <row r="170" s="12" customFormat="1" x14ac:dyDescent="0.2"/>
    <row r="171" s="12" customFormat="1" x14ac:dyDescent="0.2"/>
    <row r="172" s="12" customFormat="1" x14ac:dyDescent="0.2"/>
    <row r="173" s="12" customFormat="1" x14ac:dyDescent="0.2"/>
    <row r="174" s="12" customFormat="1" x14ac:dyDescent="0.2"/>
    <row r="175" s="12" customFormat="1" x14ac:dyDescent="0.2"/>
    <row r="176" s="12" customFormat="1" x14ac:dyDescent="0.2"/>
    <row r="177" s="12" customFormat="1" x14ac:dyDescent="0.2"/>
    <row r="178" s="12" customFormat="1" x14ac:dyDescent="0.2"/>
    <row r="179" s="12" customFormat="1" x14ac:dyDescent="0.2"/>
    <row r="180" s="12" customFormat="1" x14ac:dyDescent="0.2"/>
    <row r="181" s="12" customFormat="1" x14ac:dyDescent="0.2"/>
    <row r="182" s="12" customFormat="1" x14ac:dyDescent="0.2"/>
    <row r="183" s="12" customFormat="1" x14ac:dyDescent="0.2"/>
    <row r="184" s="12" customFormat="1" x14ac:dyDescent="0.2"/>
    <row r="185" s="12" customFormat="1" x14ac:dyDescent="0.2"/>
    <row r="186" s="12" customFormat="1" x14ac:dyDescent="0.2"/>
    <row r="187" s="12" customFormat="1" x14ac:dyDescent="0.2"/>
    <row r="188" s="12" customFormat="1" x14ac:dyDescent="0.2"/>
    <row r="189" s="12" customFormat="1" x14ac:dyDescent="0.2"/>
    <row r="190" s="12" customFormat="1" x14ac:dyDescent="0.2"/>
    <row r="191" s="12" customFormat="1" x14ac:dyDescent="0.2"/>
    <row r="192" s="12" customFormat="1" x14ac:dyDescent="0.2"/>
    <row r="193" s="12" customFormat="1" x14ac:dyDescent="0.2"/>
    <row r="194" s="12" customFormat="1" x14ac:dyDescent="0.2"/>
    <row r="195" s="12" customFormat="1" x14ac:dyDescent="0.2"/>
    <row r="196" s="12" customFormat="1" x14ac:dyDescent="0.2"/>
    <row r="197" s="12" customFormat="1" x14ac:dyDescent="0.2"/>
    <row r="198" s="12" customFormat="1" x14ac:dyDescent="0.2"/>
    <row r="199" s="12" customFormat="1" x14ac:dyDescent="0.2"/>
    <row r="200" s="12" customFormat="1" x14ac:dyDescent="0.2"/>
    <row r="201" s="12" customFormat="1" x14ac:dyDescent="0.2"/>
    <row r="202" s="12" customFormat="1" x14ac:dyDescent="0.2"/>
    <row r="203" s="12" customFormat="1" x14ac:dyDescent="0.2"/>
    <row r="204" s="12" customFormat="1" x14ac:dyDescent="0.2"/>
    <row r="205" s="12" customFormat="1" x14ac:dyDescent="0.2"/>
    <row r="206" s="12" customFormat="1" x14ac:dyDescent="0.2"/>
    <row r="207" s="12" customFormat="1" x14ac:dyDescent="0.2"/>
    <row r="208" s="12" customFormat="1" x14ac:dyDescent="0.2"/>
    <row r="209" s="12" customFormat="1" x14ac:dyDescent="0.2"/>
    <row r="210" s="12" customFormat="1" x14ac:dyDescent="0.2"/>
    <row r="211" s="12" customFormat="1" x14ac:dyDescent="0.2"/>
    <row r="212" s="12" customFormat="1" x14ac:dyDescent="0.2"/>
    <row r="213" s="12" customFormat="1" x14ac:dyDescent="0.2"/>
    <row r="214" s="12" customFormat="1" x14ac:dyDescent="0.2"/>
    <row r="215" s="12" customFormat="1" x14ac:dyDescent="0.2"/>
    <row r="216" s="12" customFormat="1" x14ac:dyDescent="0.2"/>
    <row r="217" s="12" customFormat="1" x14ac:dyDescent="0.2"/>
    <row r="218" s="12" customFormat="1" x14ac:dyDescent="0.2"/>
    <row r="219" s="12" customFormat="1" x14ac:dyDescent="0.2"/>
    <row r="220" s="12" customFormat="1" x14ac:dyDescent="0.2"/>
    <row r="221" s="12" customFormat="1" x14ac:dyDescent="0.2"/>
    <row r="222" s="12" customFormat="1" x14ac:dyDescent="0.2"/>
    <row r="223" s="12" customFormat="1" x14ac:dyDescent="0.2"/>
    <row r="224" s="12" customFormat="1" x14ac:dyDescent="0.2"/>
    <row r="225" s="12" customFormat="1" x14ac:dyDescent="0.2"/>
    <row r="226" s="12" customFormat="1" x14ac:dyDescent="0.2"/>
    <row r="227" s="12" customFormat="1" x14ac:dyDescent="0.2"/>
    <row r="228" s="12" customFormat="1" x14ac:dyDescent="0.2"/>
    <row r="229" s="12" customFormat="1" x14ac:dyDescent="0.2"/>
    <row r="230" s="12" customFormat="1" x14ac:dyDescent="0.2"/>
    <row r="231" s="12" customFormat="1" x14ac:dyDescent="0.2"/>
    <row r="232" s="12" customFormat="1" x14ac:dyDescent="0.2"/>
    <row r="233" s="12" customFormat="1" x14ac:dyDescent="0.2"/>
    <row r="234" s="12" customFormat="1" x14ac:dyDescent="0.2"/>
    <row r="235" s="12" customFormat="1" x14ac:dyDescent="0.2"/>
    <row r="236" s="12" customFormat="1" x14ac:dyDescent="0.2"/>
    <row r="237" s="12" customFormat="1" x14ac:dyDescent="0.2"/>
    <row r="238" s="12" customFormat="1" x14ac:dyDescent="0.2"/>
    <row r="239" s="12" customFormat="1" x14ac:dyDescent="0.2"/>
    <row r="240" s="12" customFormat="1" x14ac:dyDescent="0.2"/>
    <row r="241" s="12" customFormat="1" x14ac:dyDescent="0.2"/>
    <row r="242" s="12" customFormat="1" x14ac:dyDescent="0.2"/>
    <row r="243" s="12" customFormat="1" x14ac:dyDescent="0.2"/>
    <row r="244" s="12" customFormat="1" x14ac:dyDescent="0.2"/>
    <row r="245" s="12" customFormat="1" x14ac:dyDescent="0.2"/>
    <row r="246" s="12" customFormat="1" x14ac:dyDescent="0.2"/>
    <row r="247" s="12" customFormat="1" x14ac:dyDescent="0.2"/>
    <row r="248" s="12" customFormat="1" x14ac:dyDescent="0.2"/>
    <row r="249" s="12" customFormat="1" x14ac:dyDescent="0.2"/>
    <row r="250" s="12" customFormat="1" x14ac:dyDescent="0.2"/>
    <row r="251" s="12" customFormat="1" x14ac:dyDescent="0.2"/>
    <row r="252" s="12" customFormat="1" x14ac:dyDescent="0.2"/>
    <row r="253" s="12" customFormat="1" x14ac:dyDescent="0.2"/>
    <row r="254" s="12" customFormat="1" x14ac:dyDescent="0.2"/>
    <row r="255" s="12" customFormat="1" x14ac:dyDescent="0.2"/>
    <row r="256" s="12" customFormat="1" x14ac:dyDescent="0.2"/>
    <row r="257" s="12" customFormat="1" x14ac:dyDescent="0.2"/>
    <row r="258" s="12" customFormat="1" x14ac:dyDescent="0.2"/>
    <row r="259" s="12" customFormat="1" x14ac:dyDescent="0.2"/>
    <row r="260" s="12" customFormat="1" x14ac:dyDescent="0.2"/>
    <row r="261" s="12" customFormat="1" x14ac:dyDescent="0.2"/>
    <row r="262" s="12" customFormat="1" x14ac:dyDescent="0.2"/>
    <row r="263" s="12" customFormat="1" x14ac:dyDescent="0.2"/>
    <row r="264" s="12" customFormat="1" x14ac:dyDescent="0.2"/>
    <row r="265" s="12" customFormat="1" x14ac:dyDescent="0.2"/>
    <row r="266" s="12" customFormat="1" x14ac:dyDescent="0.2"/>
    <row r="267" s="12" customFormat="1" x14ac:dyDescent="0.2"/>
    <row r="268" s="12" customFormat="1" x14ac:dyDescent="0.2"/>
    <row r="269" s="12" customFormat="1" x14ac:dyDescent="0.2"/>
    <row r="270" s="12" customFormat="1" x14ac:dyDescent="0.2"/>
    <row r="271" s="12" customFormat="1" x14ac:dyDescent="0.2"/>
    <row r="272" s="12" customFormat="1" x14ac:dyDescent="0.2"/>
    <row r="273" s="12" customFormat="1" x14ac:dyDescent="0.2"/>
    <row r="274" s="12" customFormat="1" x14ac:dyDescent="0.2"/>
    <row r="275" s="12" customFormat="1" x14ac:dyDescent="0.2"/>
    <row r="276" s="12" customFormat="1" x14ac:dyDescent="0.2"/>
    <row r="277" s="12" customFormat="1" x14ac:dyDescent="0.2"/>
    <row r="278" s="12" customFormat="1" x14ac:dyDescent="0.2"/>
    <row r="279" s="12" customFormat="1" x14ac:dyDescent="0.2"/>
    <row r="280" s="12" customFormat="1" x14ac:dyDescent="0.2"/>
    <row r="281" s="12" customFormat="1" x14ac:dyDescent="0.2"/>
    <row r="282" s="12" customFormat="1" x14ac:dyDescent="0.2"/>
    <row r="283" s="12" customFormat="1" x14ac:dyDescent="0.2"/>
    <row r="284" s="12" customFormat="1" x14ac:dyDescent="0.2"/>
    <row r="285" s="12" customFormat="1" x14ac:dyDescent="0.2"/>
    <row r="286" s="12" customFormat="1" x14ac:dyDescent="0.2"/>
    <row r="287" s="12" customFormat="1" x14ac:dyDescent="0.2"/>
    <row r="288" s="12" customFormat="1" x14ac:dyDescent="0.2"/>
    <row r="289" s="12" customFormat="1" x14ac:dyDescent="0.2"/>
    <row r="290" s="12" customFormat="1" x14ac:dyDescent="0.2"/>
    <row r="291" s="12" customFormat="1" x14ac:dyDescent="0.2"/>
    <row r="292" s="12" customFormat="1" x14ac:dyDescent="0.2"/>
    <row r="293" s="12" customFormat="1" x14ac:dyDescent="0.2"/>
    <row r="294" s="12" customFormat="1" x14ac:dyDescent="0.2"/>
    <row r="295" s="12" customFormat="1" x14ac:dyDescent="0.2"/>
    <row r="296" s="12" customFormat="1" x14ac:dyDescent="0.2"/>
    <row r="297" s="12" customFormat="1" x14ac:dyDescent="0.2"/>
    <row r="298" s="12" customFormat="1" x14ac:dyDescent="0.2"/>
    <row r="299" s="12" customFormat="1" x14ac:dyDescent="0.2"/>
    <row r="300" s="12" customFormat="1" x14ac:dyDescent="0.2"/>
    <row r="301" s="12" customFormat="1" x14ac:dyDescent="0.2"/>
    <row r="302" s="12" customFormat="1" x14ac:dyDescent="0.2"/>
    <row r="303" s="12" customFormat="1" x14ac:dyDescent="0.2"/>
    <row r="304" s="12" customFormat="1" x14ac:dyDescent="0.2"/>
    <row r="305" s="12" customFormat="1" x14ac:dyDescent="0.2"/>
    <row r="306" s="12" customFormat="1" x14ac:dyDescent="0.2"/>
    <row r="307" s="12" customFormat="1" x14ac:dyDescent="0.2"/>
    <row r="308" s="12" customFormat="1" x14ac:dyDescent="0.2"/>
    <row r="309" s="12" customFormat="1" x14ac:dyDescent="0.2"/>
    <row r="310" s="12" customFormat="1" x14ac:dyDescent="0.2"/>
    <row r="311" s="12" customFormat="1" x14ac:dyDescent="0.2"/>
    <row r="312" s="12" customFormat="1" x14ac:dyDescent="0.2"/>
    <row r="313" s="12" customFormat="1" x14ac:dyDescent="0.2"/>
    <row r="314" s="12" customFormat="1" x14ac:dyDescent="0.2"/>
    <row r="315" s="12" customFormat="1" x14ac:dyDescent="0.2"/>
    <row r="316" s="12" customFormat="1" x14ac:dyDescent="0.2"/>
    <row r="317" s="12" customFormat="1" x14ac:dyDescent="0.2"/>
    <row r="318" s="12" customFormat="1" x14ac:dyDescent="0.2"/>
    <row r="319" s="12" customFormat="1" x14ac:dyDescent="0.2"/>
    <row r="320" s="12" customFormat="1" x14ac:dyDescent="0.2"/>
    <row r="321" s="12" customFormat="1" x14ac:dyDescent="0.2"/>
    <row r="322" s="12" customFormat="1" x14ac:dyDescent="0.2"/>
    <row r="323" s="12" customFormat="1" x14ac:dyDescent="0.2"/>
    <row r="324" s="12" customFormat="1" x14ac:dyDescent="0.2"/>
    <row r="325" s="12" customFormat="1" x14ac:dyDescent="0.2"/>
    <row r="326" s="12" customFormat="1" x14ac:dyDescent="0.2"/>
    <row r="327" s="12" customFormat="1" x14ac:dyDescent="0.2"/>
    <row r="328" s="12" customFormat="1" x14ac:dyDescent="0.2"/>
    <row r="329" s="12" customFormat="1" x14ac:dyDescent="0.2"/>
    <row r="330" s="12" customFormat="1" x14ac:dyDescent="0.2"/>
    <row r="331" s="12" customFormat="1" x14ac:dyDescent="0.2"/>
    <row r="332" s="12" customFormat="1" x14ac:dyDescent="0.2"/>
    <row r="333" s="12" customFormat="1" x14ac:dyDescent="0.2"/>
    <row r="334" s="12" customFormat="1" x14ac:dyDescent="0.2"/>
    <row r="335" s="12" customFormat="1" x14ac:dyDescent="0.2"/>
    <row r="336" s="12" customFormat="1" x14ac:dyDescent="0.2"/>
    <row r="337" s="12" customFormat="1" x14ac:dyDescent="0.2"/>
    <row r="338" s="12" customFormat="1" x14ac:dyDescent="0.2"/>
    <row r="339" s="12" customFormat="1" x14ac:dyDescent="0.2"/>
    <row r="340" s="12" customFormat="1" x14ac:dyDescent="0.2"/>
    <row r="341" s="12" customFormat="1" x14ac:dyDescent="0.2"/>
    <row r="342" s="12" customFormat="1" x14ac:dyDescent="0.2"/>
    <row r="343" s="12" customFormat="1" x14ac:dyDescent="0.2"/>
    <row r="344" s="12" customFormat="1" x14ac:dyDescent="0.2"/>
    <row r="345" s="12" customFormat="1" x14ac:dyDescent="0.2"/>
    <row r="346" s="12" customFormat="1" x14ac:dyDescent="0.2"/>
    <row r="347" s="12" customFormat="1" x14ac:dyDescent="0.2"/>
    <row r="348" s="12" customFormat="1" x14ac:dyDescent="0.2"/>
    <row r="349" s="12" customFormat="1" x14ac:dyDescent="0.2"/>
    <row r="350" s="12" customFormat="1" x14ac:dyDescent="0.2"/>
    <row r="351" s="12" customFormat="1" x14ac:dyDescent="0.2"/>
    <row r="352" s="12" customFormat="1" x14ac:dyDescent="0.2"/>
    <row r="353" s="12" customFormat="1" x14ac:dyDescent="0.2"/>
    <row r="354" s="12" customFormat="1" x14ac:dyDescent="0.2"/>
    <row r="355" s="12" customFormat="1" x14ac:dyDescent="0.2"/>
    <row r="356" s="12" customFormat="1" x14ac:dyDescent="0.2"/>
    <row r="357" s="12" customFormat="1" x14ac:dyDescent="0.2"/>
    <row r="358" s="12" customFormat="1" x14ac:dyDescent="0.2"/>
    <row r="359" s="12" customFormat="1" x14ac:dyDescent="0.2"/>
    <row r="360" s="12" customFormat="1" x14ac:dyDescent="0.2"/>
    <row r="361" s="12" customFormat="1" x14ac:dyDescent="0.2"/>
    <row r="362" s="12" customFormat="1" x14ac:dyDescent="0.2"/>
    <row r="363" s="12" customFormat="1" x14ac:dyDescent="0.2"/>
    <row r="364" s="12" customFormat="1" x14ac:dyDescent="0.2"/>
    <row r="365" s="12" customFormat="1" x14ac:dyDescent="0.2"/>
    <row r="366" s="12" customFormat="1" x14ac:dyDescent="0.2"/>
    <row r="367" s="12" customFormat="1" x14ac:dyDescent="0.2"/>
    <row r="368" s="12" customFormat="1" x14ac:dyDescent="0.2"/>
    <row r="369" s="12" customFormat="1" x14ac:dyDescent="0.2"/>
    <row r="370" s="12" customFormat="1" x14ac:dyDescent="0.2"/>
    <row r="371" s="12" customFormat="1" x14ac:dyDescent="0.2"/>
    <row r="372" s="12" customFormat="1" x14ac:dyDescent="0.2"/>
    <row r="373" s="12" customFormat="1" x14ac:dyDescent="0.2"/>
    <row r="374" s="12" customFormat="1" x14ac:dyDescent="0.2"/>
    <row r="375" s="12" customFormat="1" x14ac:dyDescent="0.2"/>
    <row r="376" s="12" customFormat="1" x14ac:dyDescent="0.2"/>
    <row r="377" s="12" customFormat="1" x14ac:dyDescent="0.2"/>
    <row r="378" s="12" customFormat="1" x14ac:dyDescent="0.2"/>
    <row r="379" s="12" customFormat="1" x14ac:dyDescent="0.2"/>
    <row r="380" s="12" customFormat="1" x14ac:dyDescent="0.2"/>
    <row r="381" s="12" customFormat="1" x14ac:dyDescent="0.2"/>
    <row r="382" s="12" customFormat="1" x14ac:dyDescent="0.2"/>
    <row r="383" s="12" customFormat="1" x14ac:dyDescent="0.2"/>
    <row r="384" s="12" customFormat="1" x14ac:dyDescent="0.2"/>
    <row r="385" s="12" customFormat="1" x14ac:dyDescent="0.2"/>
    <row r="386" s="12" customFormat="1" x14ac:dyDescent="0.2"/>
    <row r="387" s="12" customFormat="1" x14ac:dyDescent="0.2"/>
    <row r="388" s="12" customFormat="1" x14ac:dyDescent="0.2"/>
    <row r="389" s="12" customFormat="1" x14ac:dyDescent="0.2"/>
    <row r="390" s="12" customFormat="1" x14ac:dyDescent="0.2"/>
    <row r="391" s="12" customFormat="1" x14ac:dyDescent="0.2"/>
    <row r="392" s="12" customFormat="1" x14ac:dyDescent="0.2"/>
    <row r="393" s="12" customFormat="1" x14ac:dyDescent="0.2"/>
    <row r="394" s="12" customFormat="1" x14ac:dyDescent="0.2"/>
    <row r="395" s="12" customFormat="1" x14ac:dyDescent="0.2"/>
    <row r="396" s="12" customFormat="1" x14ac:dyDescent="0.2"/>
    <row r="397" s="12" customFormat="1" x14ac:dyDescent="0.2"/>
    <row r="398" s="12" customFormat="1" x14ac:dyDescent="0.2"/>
    <row r="399" s="12" customFormat="1" x14ac:dyDescent="0.2"/>
    <row r="400" s="12" customFormat="1" x14ac:dyDescent="0.2"/>
    <row r="401" s="12" customFormat="1" x14ac:dyDescent="0.2"/>
    <row r="402" s="12" customFormat="1" x14ac:dyDescent="0.2"/>
    <row r="403" s="12" customFormat="1" x14ac:dyDescent="0.2"/>
    <row r="404" s="12" customFormat="1" x14ac:dyDescent="0.2"/>
    <row r="405" s="12" customFormat="1" x14ac:dyDescent="0.2"/>
    <row r="406" s="12" customFormat="1" x14ac:dyDescent="0.2"/>
    <row r="407" s="12" customFormat="1" x14ac:dyDescent="0.2"/>
    <row r="408" s="12" customFormat="1" x14ac:dyDescent="0.2"/>
    <row r="409" s="12" customFormat="1" x14ac:dyDescent="0.2"/>
    <row r="410" s="12" customFormat="1" x14ac:dyDescent="0.2"/>
    <row r="411" s="12" customFormat="1" x14ac:dyDescent="0.2"/>
    <row r="412" s="12" customFormat="1" x14ac:dyDescent="0.2"/>
    <row r="413" s="12" customFormat="1" x14ac:dyDescent="0.2"/>
    <row r="414" s="12" customFormat="1" x14ac:dyDescent="0.2"/>
    <row r="415" s="12" customFormat="1" x14ac:dyDescent="0.2"/>
    <row r="416" s="12" customFormat="1" x14ac:dyDescent="0.2"/>
    <row r="417" s="12" customFormat="1" x14ac:dyDescent="0.2"/>
    <row r="418" s="12" customFormat="1" x14ac:dyDescent="0.2"/>
    <row r="419" s="12" customFormat="1" x14ac:dyDescent="0.2"/>
    <row r="420" s="12" customFormat="1" x14ac:dyDescent="0.2"/>
    <row r="421" s="12" customFormat="1" x14ac:dyDescent="0.2"/>
    <row r="422" s="12" customFormat="1" x14ac:dyDescent="0.2"/>
    <row r="423" s="12" customFormat="1" x14ac:dyDescent="0.2"/>
    <row r="424" s="12" customFormat="1" x14ac:dyDescent="0.2"/>
    <row r="425" s="12" customFormat="1" x14ac:dyDescent="0.2"/>
    <row r="426" s="12" customFormat="1" x14ac:dyDescent="0.2"/>
    <row r="427" s="12" customFormat="1" x14ac:dyDescent="0.2"/>
    <row r="428" s="12" customFormat="1" x14ac:dyDescent="0.2"/>
    <row r="429" s="12" customFormat="1" x14ac:dyDescent="0.2"/>
    <row r="430" s="12" customFormat="1" x14ac:dyDescent="0.2"/>
    <row r="431" s="12" customFormat="1" x14ac:dyDescent="0.2"/>
    <row r="432" s="12" customFormat="1" x14ac:dyDescent="0.2"/>
    <row r="433" s="12" customFormat="1" x14ac:dyDescent="0.2"/>
    <row r="434" s="12" customFormat="1" x14ac:dyDescent="0.2"/>
    <row r="435" s="12" customFormat="1" x14ac:dyDescent="0.2"/>
    <row r="436" s="12" customFormat="1" x14ac:dyDescent="0.2"/>
    <row r="437" s="12" customFormat="1" x14ac:dyDescent="0.2"/>
    <row r="438" s="12" customFormat="1" x14ac:dyDescent="0.2"/>
    <row r="439" s="12" customFormat="1" x14ac:dyDescent="0.2"/>
    <row r="440" s="12" customFormat="1" x14ac:dyDescent="0.2"/>
    <row r="441" s="12" customFormat="1" x14ac:dyDescent="0.2"/>
    <row r="442" s="12" customFormat="1" x14ac:dyDescent="0.2"/>
    <row r="443" s="12" customFormat="1" x14ac:dyDescent="0.2"/>
    <row r="444" s="12" customFormat="1" x14ac:dyDescent="0.2"/>
    <row r="445" s="12" customFormat="1" x14ac:dyDescent="0.2"/>
    <row r="446" s="12" customFormat="1" x14ac:dyDescent="0.2"/>
    <row r="447" s="12" customFormat="1" x14ac:dyDescent="0.2"/>
    <row r="448" s="12" customFormat="1" x14ac:dyDescent="0.2"/>
    <row r="449" s="12" customFormat="1" x14ac:dyDescent="0.2"/>
    <row r="450" s="12" customFormat="1" x14ac:dyDescent="0.2"/>
    <row r="451" s="12" customFormat="1" x14ac:dyDescent="0.2"/>
    <row r="452" s="12" customFormat="1" x14ac:dyDescent="0.2"/>
    <row r="453" s="12" customFormat="1" x14ac:dyDescent="0.2"/>
    <row r="454" s="12" customFormat="1" x14ac:dyDescent="0.2"/>
    <row r="455" s="12" customFormat="1" x14ac:dyDescent="0.2"/>
    <row r="456" s="12" customFormat="1" x14ac:dyDescent="0.2"/>
    <row r="457" s="12" customFormat="1" x14ac:dyDescent="0.2"/>
    <row r="458" s="12" customFormat="1" x14ac:dyDescent="0.2"/>
    <row r="459" s="12" customFormat="1" x14ac:dyDescent="0.2"/>
    <row r="460" s="12" customFormat="1" x14ac:dyDescent="0.2"/>
    <row r="461" s="12" customFormat="1" x14ac:dyDescent="0.2"/>
    <row r="462" s="12" customFormat="1" x14ac:dyDescent="0.2"/>
    <row r="463" s="12" customFormat="1" x14ac:dyDescent="0.2"/>
    <row r="464" s="12" customFormat="1" x14ac:dyDescent="0.2"/>
    <row r="465" s="12" customFormat="1" x14ac:dyDescent="0.2"/>
    <row r="466" s="12" customFormat="1" x14ac:dyDescent="0.2"/>
    <row r="467" s="12" customFormat="1" x14ac:dyDescent="0.2"/>
    <row r="468" s="12" customFormat="1" x14ac:dyDescent="0.2"/>
    <row r="469" s="12" customFormat="1" x14ac:dyDescent="0.2"/>
    <row r="470" s="12" customFormat="1" x14ac:dyDescent="0.2"/>
    <row r="471" s="12" customFormat="1" x14ac:dyDescent="0.2"/>
    <row r="472" s="12" customFormat="1" x14ac:dyDescent="0.2"/>
    <row r="473" s="12" customFormat="1" x14ac:dyDescent="0.2"/>
    <row r="474" s="12" customFormat="1" x14ac:dyDescent="0.2"/>
    <row r="475" s="12" customFormat="1" x14ac:dyDescent="0.2"/>
    <row r="476" s="12" customFormat="1" x14ac:dyDescent="0.2"/>
    <row r="477" s="12" customFormat="1" x14ac:dyDescent="0.2"/>
    <row r="478" s="12" customFormat="1" x14ac:dyDescent="0.2"/>
    <row r="479" s="12" customFormat="1" x14ac:dyDescent="0.2"/>
    <row r="480" s="12" customFormat="1" x14ac:dyDescent="0.2"/>
    <row r="481" s="12" customFormat="1" x14ac:dyDescent="0.2"/>
    <row r="482" s="12" customFormat="1" x14ac:dyDescent="0.2"/>
    <row r="483" s="12" customFormat="1" x14ac:dyDescent="0.2"/>
    <row r="484" s="12" customFormat="1" x14ac:dyDescent="0.2"/>
    <row r="485" s="12" customFormat="1" x14ac:dyDescent="0.2"/>
    <row r="486" s="12" customFormat="1" x14ac:dyDescent="0.2"/>
    <row r="487" s="12" customFormat="1" x14ac:dyDescent="0.2"/>
    <row r="488" s="12" customFormat="1" x14ac:dyDescent="0.2"/>
    <row r="489" s="12" customFormat="1" x14ac:dyDescent="0.2"/>
    <row r="490" s="12" customFormat="1" x14ac:dyDescent="0.2"/>
    <row r="491" s="12" customFormat="1" x14ac:dyDescent="0.2"/>
    <row r="492" s="12" customFormat="1" x14ac:dyDescent="0.2"/>
    <row r="493" s="12" customFormat="1" x14ac:dyDescent="0.2"/>
    <row r="494" s="12" customFormat="1" x14ac:dyDescent="0.2"/>
    <row r="495" s="12" customFormat="1" x14ac:dyDescent="0.2"/>
    <row r="496" s="12" customFormat="1" x14ac:dyDescent="0.2"/>
    <row r="497" s="12" customFormat="1" x14ac:dyDescent="0.2"/>
    <row r="498" s="12" customFormat="1" x14ac:dyDescent="0.2"/>
    <row r="499" s="12" customFormat="1" x14ac:dyDescent="0.2"/>
    <row r="500" s="12" customFormat="1" x14ac:dyDescent="0.2"/>
    <row r="501" s="12" customFormat="1" x14ac:dyDescent="0.2"/>
    <row r="502" s="12" customFormat="1" x14ac:dyDescent="0.2"/>
    <row r="503" s="12" customFormat="1" x14ac:dyDescent="0.2"/>
    <row r="504" s="12" customFormat="1" x14ac:dyDescent="0.2"/>
    <row r="505" s="12" customFormat="1" x14ac:dyDescent="0.2"/>
    <row r="506" s="12" customFormat="1" x14ac:dyDescent="0.2"/>
    <row r="507" s="12" customFormat="1" x14ac:dyDescent="0.2"/>
    <row r="508" s="12" customFormat="1" x14ac:dyDescent="0.2"/>
    <row r="509" s="12" customFormat="1" x14ac:dyDescent="0.2"/>
    <row r="510" s="12" customFormat="1" x14ac:dyDescent="0.2"/>
    <row r="511" s="12" customFormat="1" x14ac:dyDescent="0.2"/>
    <row r="512" s="12" customFormat="1" x14ac:dyDescent="0.2"/>
    <row r="513" s="12" customFormat="1" x14ac:dyDescent="0.2"/>
    <row r="514" s="12" customFormat="1" x14ac:dyDescent="0.2"/>
    <row r="515" s="12" customFormat="1" x14ac:dyDescent="0.2"/>
    <row r="516" s="12" customFormat="1" x14ac:dyDescent="0.2"/>
    <row r="517" s="12" customFormat="1" x14ac:dyDescent="0.2"/>
    <row r="518" s="12" customFormat="1" x14ac:dyDescent="0.2"/>
    <row r="519" s="12" customFormat="1" x14ac:dyDescent="0.2"/>
    <row r="520" s="12" customFormat="1" x14ac:dyDescent="0.2"/>
    <row r="521" s="12" customFormat="1" x14ac:dyDescent="0.2"/>
    <row r="522" s="12" customFormat="1" x14ac:dyDescent="0.2"/>
    <row r="523" s="12" customFormat="1" x14ac:dyDescent="0.2"/>
    <row r="524" s="12" customFormat="1" x14ac:dyDescent="0.2"/>
    <row r="525" s="12" customFormat="1" x14ac:dyDescent="0.2"/>
    <row r="526" s="12" customFormat="1" x14ac:dyDescent="0.2"/>
    <row r="527" s="12" customFormat="1" x14ac:dyDescent="0.2"/>
    <row r="528" s="12" customFormat="1" x14ac:dyDescent="0.2"/>
    <row r="529" s="12" customFormat="1" x14ac:dyDescent="0.2"/>
    <row r="530" s="12" customFormat="1" x14ac:dyDescent="0.2"/>
    <row r="531" s="12" customFormat="1" x14ac:dyDescent="0.2"/>
    <row r="532" s="12" customFormat="1" x14ac:dyDescent="0.2"/>
    <row r="533" s="12" customFormat="1" x14ac:dyDescent="0.2"/>
    <row r="534" s="12" customFormat="1" x14ac:dyDescent="0.2"/>
    <row r="535" s="12" customFormat="1" x14ac:dyDescent="0.2"/>
    <row r="536" s="12" customFormat="1" x14ac:dyDescent="0.2"/>
    <row r="537" s="12" customFormat="1" x14ac:dyDescent="0.2"/>
    <row r="538" s="12" customFormat="1" x14ac:dyDescent="0.2"/>
    <row r="539" s="12" customFormat="1" x14ac:dyDescent="0.2"/>
    <row r="540" s="12" customFormat="1" x14ac:dyDescent="0.2"/>
    <row r="541" s="12" customFormat="1" x14ac:dyDescent="0.2"/>
    <row r="542" s="12" customFormat="1" x14ac:dyDescent="0.2"/>
    <row r="543" s="12" customFormat="1" x14ac:dyDescent="0.2"/>
    <row r="544" s="12" customFormat="1" x14ac:dyDescent="0.2"/>
    <row r="545" s="12" customFormat="1" x14ac:dyDescent="0.2"/>
    <row r="546" s="12" customFormat="1" x14ac:dyDescent="0.2"/>
    <row r="547" s="12" customFormat="1" x14ac:dyDescent="0.2"/>
    <row r="548" s="12" customFormat="1" x14ac:dyDescent="0.2"/>
    <row r="549" s="12" customFormat="1" x14ac:dyDescent="0.2"/>
    <row r="550" s="12" customFormat="1" x14ac:dyDescent="0.2"/>
    <row r="551" s="12" customFormat="1" x14ac:dyDescent="0.2"/>
    <row r="552" s="12" customFormat="1" x14ac:dyDescent="0.2"/>
    <row r="553" s="12" customFormat="1" x14ac:dyDescent="0.2"/>
    <row r="554" s="12" customFormat="1" x14ac:dyDescent="0.2"/>
    <row r="555" s="12" customFormat="1" x14ac:dyDescent="0.2"/>
    <row r="556" s="12" customFormat="1" x14ac:dyDescent="0.2"/>
    <row r="557" s="12" customFormat="1" x14ac:dyDescent="0.2"/>
    <row r="558" s="12" customFormat="1" x14ac:dyDescent="0.2"/>
    <row r="559" s="12" customFormat="1" x14ac:dyDescent="0.2"/>
    <row r="560" s="12" customFormat="1" x14ac:dyDescent="0.2"/>
    <row r="561" s="12" customFormat="1" x14ac:dyDescent="0.2"/>
    <row r="562" s="12" customFormat="1" x14ac:dyDescent="0.2"/>
    <row r="563" s="12" customFormat="1" x14ac:dyDescent="0.2"/>
    <row r="564" s="12" customFormat="1" x14ac:dyDescent="0.2"/>
    <row r="565" s="12" customFormat="1" x14ac:dyDescent="0.2"/>
    <row r="566" s="12" customFormat="1" x14ac:dyDescent="0.2"/>
    <row r="567" s="12" customFormat="1" x14ac:dyDescent="0.2"/>
    <row r="568" s="12" customFormat="1" x14ac:dyDescent="0.2"/>
    <row r="569" s="12" customFormat="1" x14ac:dyDescent="0.2"/>
    <row r="570" s="12" customFormat="1" x14ac:dyDescent="0.2"/>
    <row r="571" s="12" customFormat="1" x14ac:dyDescent="0.2"/>
    <row r="572" s="12" customFormat="1" x14ac:dyDescent="0.2"/>
    <row r="573" s="12" customFormat="1" x14ac:dyDescent="0.2"/>
    <row r="574" s="12" customFormat="1" x14ac:dyDescent="0.2"/>
    <row r="575" s="12" customFormat="1" x14ac:dyDescent="0.2"/>
    <row r="576" s="12" customFormat="1" x14ac:dyDescent="0.2"/>
    <row r="577" s="12" customFormat="1" x14ac:dyDescent="0.2"/>
    <row r="578" s="12" customFormat="1" x14ac:dyDescent="0.2"/>
    <row r="579" s="12" customFormat="1" x14ac:dyDescent="0.2"/>
    <row r="580" s="12" customFormat="1" x14ac:dyDescent="0.2"/>
    <row r="581" s="12" customFormat="1" x14ac:dyDescent="0.2"/>
    <row r="582" s="12" customFormat="1" x14ac:dyDescent="0.2"/>
    <row r="583" s="12" customFormat="1" x14ac:dyDescent="0.2"/>
    <row r="584" s="12" customFormat="1" x14ac:dyDescent="0.2"/>
    <row r="585" s="12" customFormat="1" x14ac:dyDescent="0.2"/>
    <row r="586" s="12" customFormat="1" x14ac:dyDescent="0.2"/>
    <row r="587" s="12" customFormat="1" x14ac:dyDescent="0.2"/>
    <row r="588" s="12" customFormat="1" x14ac:dyDescent="0.2"/>
    <row r="589" s="12" customFormat="1" x14ac:dyDescent="0.2"/>
    <row r="590" s="12" customFormat="1" x14ac:dyDescent="0.2"/>
    <row r="591" s="12" customFormat="1" x14ac:dyDescent="0.2"/>
    <row r="592" s="12" customFormat="1" x14ac:dyDescent="0.2"/>
    <row r="593" s="12" customFormat="1" x14ac:dyDescent="0.2"/>
    <row r="594" s="12" customFormat="1" x14ac:dyDescent="0.2"/>
    <row r="595" s="12" customFormat="1" x14ac:dyDescent="0.2"/>
    <row r="596" s="12" customFormat="1" x14ac:dyDescent="0.2"/>
    <row r="597" s="12" customFormat="1" x14ac:dyDescent="0.2"/>
    <row r="598" s="12" customFormat="1" x14ac:dyDescent="0.2"/>
    <row r="599" s="12" customFormat="1" x14ac:dyDescent="0.2"/>
    <row r="600" s="12" customFormat="1" x14ac:dyDescent="0.2"/>
    <row r="601" s="12" customFormat="1" x14ac:dyDescent="0.2"/>
    <row r="602" s="12" customFormat="1" x14ac:dyDescent="0.2"/>
    <row r="603" s="12" customFormat="1" x14ac:dyDescent="0.2"/>
    <row r="604" s="12" customFormat="1" x14ac:dyDescent="0.2"/>
    <row r="605" s="12" customFormat="1" x14ac:dyDescent="0.2"/>
    <row r="606" s="12" customFormat="1" x14ac:dyDescent="0.2"/>
    <row r="607" s="12" customFormat="1" x14ac:dyDescent="0.2"/>
    <row r="608" s="12" customFormat="1" x14ac:dyDescent="0.2"/>
    <row r="609" s="12" customFormat="1" x14ac:dyDescent="0.2"/>
    <row r="610" s="12" customFormat="1" x14ac:dyDescent="0.2"/>
    <row r="611" s="12" customFormat="1" x14ac:dyDescent="0.2"/>
    <row r="612" s="12" customFormat="1" x14ac:dyDescent="0.2"/>
    <row r="613" s="12" customFormat="1" x14ac:dyDescent="0.2"/>
    <row r="614" s="12" customFormat="1" x14ac:dyDescent="0.2"/>
    <row r="615" s="12" customFormat="1" x14ac:dyDescent="0.2"/>
    <row r="616" s="12" customFormat="1" x14ac:dyDescent="0.2"/>
    <row r="617" s="12" customFormat="1" x14ac:dyDescent="0.2"/>
    <row r="618" s="12" customFormat="1" x14ac:dyDescent="0.2"/>
    <row r="619" s="12" customFormat="1" x14ac:dyDescent="0.2"/>
    <row r="620" s="12" customFormat="1" x14ac:dyDescent="0.2"/>
    <row r="621" s="12" customFormat="1" x14ac:dyDescent="0.2"/>
    <row r="622" s="12" customFormat="1" x14ac:dyDescent="0.2"/>
    <row r="623" s="12" customFormat="1" x14ac:dyDescent="0.2"/>
    <row r="624" s="12" customFormat="1" x14ac:dyDescent="0.2"/>
    <row r="625" s="12" customFormat="1" x14ac:dyDescent="0.2"/>
    <row r="626" s="12" customFormat="1" x14ac:dyDescent="0.2"/>
    <row r="627" s="12" customFormat="1" x14ac:dyDescent="0.2"/>
    <row r="628" s="12" customFormat="1" x14ac:dyDescent="0.2"/>
    <row r="629" s="12" customFormat="1" x14ac:dyDescent="0.2"/>
    <row r="630" s="12" customFormat="1" x14ac:dyDescent="0.2"/>
    <row r="631" s="12" customFormat="1" x14ac:dyDescent="0.2"/>
    <row r="632" s="12" customFormat="1" x14ac:dyDescent="0.2"/>
    <row r="633" s="12" customFormat="1" x14ac:dyDescent="0.2"/>
    <row r="634" s="12" customFormat="1" x14ac:dyDescent="0.2"/>
    <row r="635" s="12" customFormat="1" x14ac:dyDescent="0.2"/>
    <row r="636" s="12" customFormat="1" x14ac:dyDescent="0.2"/>
    <row r="637" s="12" customFormat="1" x14ac:dyDescent="0.2"/>
    <row r="638" s="12" customFormat="1" x14ac:dyDescent="0.2"/>
    <row r="639" s="12" customFormat="1" x14ac:dyDescent="0.2"/>
    <row r="640" s="12" customFormat="1" x14ac:dyDescent="0.2"/>
    <row r="641" s="12" customFormat="1" x14ac:dyDescent="0.2"/>
    <row r="642" s="12" customFormat="1" x14ac:dyDescent="0.2"/>
    <row r="643" s="12" customFormat="1" x14ac:dyDescent="0.2"/>
    <row r="644" s="12" customFormat="1" x14ac:dyDescent="0.2"/>
    <row r="645" s="12" customFormat="1" x14ac:dyDescent="0.2"/>
    <row r="646" s="12" customFormat="1" x14ac:dyDescent="0.2"/>
    <row r="647" s="12" customFormat="1" x14ac:dyDescent="0.2"/>
    <row r="648" s="12" customFormat="1" x14ac:dyDescent="0.2"/>
    <row r="649" s="12" customFormat="1" x14ac:dyDescent="0.2"/>
    <row r="650" s="12" customFormat="1" x14ac:dyDescent="0.2"/>
    <row r="651" s="12" customFormat="1" x14ac:dyDescent="0.2"/>
    <row r="652" s="12" customFormat="1" x14ac:dyDescent="0.2"/>
    <row r="653" s="12" customFormat="1" x14ac:dyDescent="0.2"/>
    <row r="654" s="12" customFormat="1" x14ac:dyDescent="0.2"/>
    <row r="655" s="12" customFormat="1" x14ac:dyDescent="0.2"/>
    <row r="656" s="12" customFormat="1" x14ac:dyDescent="0.2"/>
    <row r="657" s="12" customFormat="1" x14ac:dyDescent="0.2"/>
    <row r="658" s="12" customFormat="1" x14ac:dyDescent="0.2"/>
    <row r="659" s="12" customFormat="1" x14ac:dyDescent="0.2"/>
    <row r="660" s="12" customFormat="1" x14ac:dyDescent="0.2"/>
    <row r="661" s="12" customFormat="1" x14ac:dyDescent="0.2"/>
    <row r="662" s="12" customFormat="1" x14ac:dyDescent="0.2"/>
    <row r="663" s="12" customFormat="1" x14ac:dyDescent="0.2"/>
    <row r="664" s="12" customFormat="1" x14ac:dyDescent="0.2"/>
    <row r="665" s="12" customFormat="1" x14ac:dyDescent="0.2"/>
    <row r="666" s="12" customFormat="1" x14ac:dyDescent="0.2"/>
    <row r="667" s="12" customFormat="1" x14ac:dyDescent="0.2"/>
    <row r="668" s="12" customFormat="1" x14ac:dyDescent="0.2"/>
    <row r="669" s="12" customFormat="1" x14ac:dyDescent="0.2"/>
    <row r="670" s="12" customFormat="1" x14ac:dyDescent="0.2"/>
    <row r="671" s="12" customFormat="1" x14ac:dyDescent="0.2"/>
    <row r="672" s="12" customFormat="1" x14ac:dyDescent="0.2"/>
    <row r="673" s="12" customFormat="1" x14ac:dyDescent="0.2"/>
    <row r="674" s="12" customFormat="1" x14ac:dyDescent="0.2"/>
    <row r="675" s="12" customFormat="1" x14ac:dyDescent="0.2"/>
    <row r="676" s="12" customFormat="1" x14ac:dyDescent="0.2"/>
    <row r="677" s="12" customFormat="1" x14ac:dyDescent="0.2"/>
    <row r="678" s="12" customFormat="1" x14ac:dyDescent="0.2"/>
    <row r="679" s="12" customFormat="1" x14ac:dyDescent="0.2"/>
    <row r="680" s="12" customFormat="1" x14ac:dyDescent="0.2"/>
    <row r="681" s="12" customFormat="1" x14ac:dyDescent="0.2"/>
    <row r="682" s="12" customFormat="1" x14ac:dyDescent="0.2"/>
    <row r="683" s="12" customFormat="1" x14ac:dyDescent="0.2"/>
    <row r="684" s="12" customFormat="1" x14ac:dyDescent="0.2"/>
    <row r="685" s="12" customFormat="1" x14ac:dyDescent="0.2"/>
    <row r="686" s="12" customFormat="1" x14ac:dyDescent="0.2"/>
    <row r="687" s="12" customFormat="1" x14ac:dyDescent="0.2"/>
    <row r="688" s="12" customFormat="1" x14ac:dyDescent="0.2"/>
    <row r="689" s="12" customFormat="1" x14ac:dyDescent="0.2"/>
  </sheetData>
  <sheetProtection algorithmName="SHA-512" hashValue="6sPVSvPE3U36m040EvAZ/h7AdgCDPlzjof6a/M95Z3lgRcQ/Ew5E5zJgZTLSdLm6MzVorApWPdKWQhyFrb9meA==" saltValue="EtIE9R+Q//xJ5qG5XNTkEg==" spinCount="100000" sheet="1" objects="1" scenarios="1"/>
  <mergeCells count="8">
    <mergeCell ref="B5:C5"/>
    <mergeCell ref="D5:E5"/>
    <mergeCell ref="F5:G5"/>
    <mergeCell ref="H5:I5"/>
    <mergeCell ref="B20:C20"/>
    <mergeCell ref="H20:I20"/>
    <mergeCell ref="D20:E20"/>
    <mergeCell ref="F20:G20"/>
  </mergeCells>
  <dataValidations count="1">
    <dataValidation allowBlank="1" showInputMessage="1" showErrorMessage="1" promptTitle="Om du vill" prompt="kan du fylla ett eget värde i denna ruta" sqref="C15:I15 C30:I30" xr:uid="{5CE02020-8191-4FB6-B62D-9CE31F6A2145}"/>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ECDE4-1599-4FB3-BCAA-3EB925B6B770}">
  <sheetPr>
    <tabColor theme="7" tint="0.39997558519241921"/>
  </sheetPr>
  <dimension ref="A1:I30"/>
  <sheetViews>
    <sheetView zoomScaleNormal="100" workbookViewId="0">
      <selection activeCell="B10" sqref="B10"/>
    </sheetView>
  </sheetViews>
  <sheetFormatPr defaultColWidth="9.42578125" defaultRowHeight="12.75" x14ac:dyDescent="0.2"/>
  <cols>
    <col min="1" max="1" width="5.140625" style="16" customWidth="1"/>
    <col min="2" max="2" width="27.5703125" style="16" customWidth="1"/>
    <col min="3" max="3" width="23.5703125" style="16" customWidth="1"/>
    <col min="4" max="4" width="7" style="16" customWidth="1"/>
    <col min="5" max="5" width="20.5703125" style="68" customWidth="1"/>
    <col min="6" max="6" width="28.7109375" style="16" customWidth="1"/>
    <col min="7" max="7" width="22.85546875" style="16" customWidth="1"/>
    <col min="8" max="9" width="9.42578125" style="16"/>
    <col min="10" max="10" width="48" style="16" customWidth="1"/>
    <col min="11" max="16384" width="9.42578125" style="16"/>
  </cols>
  <sheetData>
    <row r="1" spans="1:3" ht="15" x14ac:dyDescent="0.25">
      <c r="A1" s="15"/>
    </row>
    <row r="2" spans="1:3" ht="21" x14ac:dyDescent="0.35">
      <c r="B2" s="181" t="s">
        <v>223</v>
      </c>
      <c r="C2" s="80"/>
    </row>
    <row r="4" spans="1:3" ht="15" x14ac:dyDescent="0.25">
      <c r="B4" s="197" t="s">
        <v>168</v>
      </c>
    </row>
    <row r="5" spans="1:3" ht="15" x14ac:dyDescent="0.25">
      <c r="B5" s="197" t="s">
        <v>169</v>
      </c>
    </row>
    <row r="7" spans="1:3" ht="17.25" x14ac:dyDescent="0.2">
      <c r="B7" s="182" t="s">
        <v>170</v>
      </c>
      <c r="C7" s="69" t="s">
        <v>217</v>
      </c>
    </row>
    <row r="8" spans="1:3" ht="15" x14ac:dyDescent="0.25">
      <c r="B8" s="183" t="s">
        <v>171</v>
      </c>
      <c r="C8" s="237"/>
    </row>
    <row r="9" spans="1:3" ht="15" x14ac:dyDescent="0.25">
      <c r="B9" s="183" t="s">
        <v>172</v>
      </c>
      <c r="C9" s="237"/>
    </row>
    <row r="10" spans="1:3" ht="15" x14ac:dyDescent="0.25">
      <c r="B10" s="183" t="s">
        <v>141</v>
      </c>
      <c r="C10" s="237"/>
    </row>
    <row r="11" spans="1:3" ht="15" x14ac:dyDescent="0.25">
      <c r="B11" s="183" t="s">
        <v>173</v>
      </c>
      <c r="C11" s="237"/>
    </row>
    <row r="12" spans="1:3" ht="15" x14ac:dyDescent="0.25">
      <c r="B12" s="183" t="s">
        <v>53</v>
      </c>
      <c r="C12" s="190">
        <f>SUM(C8:C11)</f>
        <v>0</v>
      </c>
    </row>
    <row r="14" spans="1:3" x14ac:dyDescent="0.2">
      <c r="B14" s="200"/>
    </row>
    <row r="15" spans="1:3" ht="15" x14ac:dyDescent="0.2">
      <c r="A15" s="200"/>
      <c r="B15" s="201" t="s">
        <v>174</v>
      </c>
    </row>
    <row r="16" spans="1:3" ht="15" x14ac:dyDescent="0.2">
      <c r="B16" s="198" t="s">
        <v>141</v>
      </c>
      <c r="C16" s="199" t="s">
        <v>224</v>
      </c>
    </row>
    <row r="17" spans="1:9" ht="15" x14ac:dyDescent="0.25">
      <c r="B17" s="183" t="s">
        <v>175</v>
      </c>
      <c r="C17" s="183">
        <v>10</v>
      </c>
    </row>
    <row r="18" spans="1:9" ht="15" x14ac:dyDescent="0.25">
      <c r="B18" s="183" t="s">
        <v>176</v>
      </c>
      <c r="C18" s="183">
        <v>60</v>
      </c>
    </row>
    <row r="19" spans="1:9" ht="15" x14ac:dyDescent="0.25">
      <c r="B19" s="183" t="s">
        <v>177</v>
      </c>
      <c r="C19" s="183">
        <v>30</v>
      </c>
    </row>
    <row r="20" spans="1:9" ht="15" x14ac:dyDescent="0.25">
      <c r="B20" s="183" t="s">
        <v>178</v>
      </c>
      <c r="C20" s="183">
        <v>15</v>
      </c>
    </row>
    <row r="21" spans="1:9" ht="18.75" customHeight="1" x14ac:dyDescent="0.25">
      <c r="B21" s="183" t="s">
        <v>179</v>
      </c>
      <c r="C21" s="183">
        <v>15</v>
      </c>
    </row>
    <row r="22" spans="1:9" ht="15" x14ac:dyDescent="0.25">
      <c r="B22" s="183" t="s">
        <v>180</v>
      </c>
      <c r="C22" s="183">
        <v>10</v>
      </c>
    </row>
    <row r="23" spans="1:9" ht="15" x14ac:dyDescent="0.25">
      <c r="B23" s="183" t="s">
        <v>53</v>
      </c>
      <c r="C23" s="183">
        <f>SUM(C17:C22)</f>
        <v>140</v>
      </c>
    </row>
    <row r="24" spans="1:9" x14ac:dyDescent="0.2">
      <c r="B24" s="68"/>
    </row>
    <row r="25" spans="1:9" x14ac:dyDescent="0.2">
      <c r="B25" s="68"/>
    </row>
    <row r="26" spans="1:9" x14ac:dyDescent="0.2">
      <c r="B26" s="68"/>
      <c r="D26" s="2"/>
    </row>
    <row r="27" spans="1:9" x14ac:dyDescent="0.2">
      <c r="B27" s="68"/>
    </row>
    <row r="28" spans="1:9" x14ac:dyDescent="0.2">
      <c r="B28" s="68"/>
    </row>
    <row r="29" spans="1:9" s="2" customFormat="1" x14ac:dyDescent="0.2">
      <c r="A29" s="12"/>
      <c r="B29" s="68"/>
      <c r="C29" s="16"/>
      <c r="D29" s="12"/>
      <c r="E29" s="68"/>
      <c r="F29" s="16"/>
      <c r="G29" s="16"/>
      <c r="I29" s="16"/>
    </row>
    <row r="30" spans="1:9" x14ac:dyDescent="0.2">
      <c r="B30" s="68"/>
    </row>
  </sheetData>
  <sheetProtection algorithmName="SHA-512" hashValue="lbMpsMVC7BPZipqIDKx5Y0CzKS8PLJJQBndz9L9qVu/meQT/SD8TWmoP0vJd5DEuHMd6PpQ+8J/YRthD/9sr/Q==" saltValue="9WIDrcPML6kz8PqRXt0jMQ==" spinCount="100000" sheet="1" objects="1" scenarios="1"/>
  <dataValidations count="1">
    <dataValidation allowBlank="1" showInputMessage="1" showErrorMessage="1" promptTitle="Hjälp vid uppskattning" prompt="Tabellen intill anger siffror från Svenskt vatten. Värdena kan vara en hjälp vid uppskattning av vattenåtgång i peronalutrymmen" sqref="C10" xr:uid="{5B10F6C6-A7E1-48EF-BF1F-579D3355E47E}"/>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amytorAdministrativProcessNote xmlns="fd3945dd-9942-4675-a2aa-ba29bd987a6d">
      <Terms xmlns="http://schemas.microsoft.com/office/infopath/2007/PartnerControls"/>
    </SamytorAdministrativProcessNote>
    <TaxCatchAll xmlns="24f21dc9-2544-497e-a7be-14a14fd2367d"/>
    <SamytorVerksamhetsgrenNote xmlns="fd3945dd-9942-4675-a2aa-ba29bd987a6d">
      <Terms xmlns="http://schemas.microsoft.com/office/infopath/2007/PartnerControls"/>
    </SamytorVerksamhetsgrenNote>
    <TaxKeywordTaxHTField xmlns="24f21dc9-2544-497e-a7be-14a14fd2367d">
      <Terms xmlns="http://schemas.microsoft.com/office/infopath/2007/PartnerControls"/>
    </TaxKeywordTaxHT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på samarbetsyta" ma:contentTypeID="0x010100B0CCC9E26D784D6F908E1908163634B600F2A53EAB8830504F9E8FB2621F3550AA" ma:contentTypeVersion="3" ma:contentTypeDescription="Skapa ett nytt dokument." ma:contentTypeScope="" ma:versionID="9d1094671b29c16854af205868b79e98">
  <xsd:schema xmlns:xsd="http://www.w3.org/2001/XMLSchema" xmlns:xs="http://www.w3.org/2001/XMLSchema" xmlns:p="http://schemas.microsoft.com/office/2006/metadata/properties" xmlns:ns2="fd3945dd-9942-4675-a2aa-ba29bd987a6d" xmlns:ns3="24f21dc9-2544-497e-a7be-14a14fd2367d" targetNamespace="http://schemas.microsoft.com/office/2006/metadata/properties" ma:root="true" ma:fieldsID="f6e9cdfae120348a6f708733a447230b" ns2:_="" ns3:_="">
    <xsd:import namespace="fd3945dd-9942-4675-a2aa-ba29bd987a6d"/>
    <xsd:import namespace="24f21dc9-2544-497e-a7be-14a14fd2367d"/>
    <xsd:element name="properties">
      <xsd:complexType>
        <xsd:sequence>
          <xsd:element name="documentManagement">
            <xsd:complexType>
              <xsd:all>
                <xsd:element ref="ns2:SamytorVerksamhetsgrenNote" minOccurs="0"/>
                <xsd:element ref="ns2:SamytorAdministrativProcessNote" minOccurs="0"/>
                <xsd:element ref="ns3:TaxKeywordTaxHTField" minOccurs="0"/>
                <xsd:element ref="ns3:TaxCatchAl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3945dd-9942-4675-a2aa-ba29bd987a6d" elementFormDefault="qualified">
    <xsd:import namespace="http://schemas.microsoft.com/office/2006/documentManagement/types"/>
    <xsd:import namespace="http://schemas.microsoft.com/office/infopath/2007/PartnerControls"/>
    <xsd:element name="SamytorVerksamhetsgrenNote" ma:index="9" nillable="true" ma:taxonomy="true" ma:internalName="SamytorVerksamhetsgrenNote" ma:taxonomyFieldName="SamytorVerksamhetsgren" ma:displayName="Verksamhetsgren" ma:default="" ma:fieldId="{f5ce88c6-680e-4010-b92f-5d435579715c}" ma:sspId="134a93d9-00d9-4c26-9c45-5d488a6949d4" ma:termSetId="30cb25ad-008b-4333-b77c-c7108ae66ff6" ma:anchorId="0efa13fc-0498-4eb8-ba26-70c7deb07c09" ma:open="false" ma:isKeyword="false">
      <xsd:complexType>
        <xsd:sequence>
          <xsd:element ref="pc:Terms" minOccurs="0" maxOccurs="1"/>
        </xsd:sequence>
      </xsd:complexType>
    </xsd:element>
    <xsd:element name="SamytorAdministrativProcessNote" ma:index="11" nillable="true" ma:taxonomy="true" ma:internalName="SamytorAdministrativProcessNote" ma:taxonomyFieldName="SamytorAdministrativProcess" ma:displayName="Administrativ process" ma:default="" ma:fieldId="{dbbae798-cefc-4be0-8840-f2a279a6d011}" ma:sspId="134a93d9-00d9-4c26-9c45-5d488a6949d4" ma:termSetId="30cb25ad-008b-4333-b77c-c7108ae66ff6" ma:anchorId="5af2e072-fba3-4c83-86d5-80bf46639ab5"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4f21dc9-2544-497e-a7be-14a14fd2367d" elementFormDefault="qualified">
    <xsd:import namespace="http://schemas.microsoft.com/office/2006/documentManagement/types"/>
    <xsd:import namespace="http://schemas.microsoft.com/office/infopath/2007/PartnerControls"/>
    <xsd:element name="TaxKeywordTaxHTField" ma:index="12" nillable="true" ma:taxonomy="true" ma:internalName="TaxKeywordTaxHTField" ma:taxonomyFieldName="TaxKeyword" ma:displayName="Företagsnyckelord" ma:fieldId="{23f27201-bee3-471e-b2e7-b64fd8b7ca38}" ma:taxonomyMulti="true" ma:sspId="134a93d9-00d9-4c26-9c45-5d488a6949d4" ma:termSetId="00000000-0000-0000-0000-000000000000" ma:anchorId="00000000-0000-0000-0000-000000000000" ma:open="true" ma:isKeyword="true">
      <xsd:complexType>
        <xsd:sequence>
          <xsd:element ref="pc:Terms" minOccurs="0" maxOccurs="1"/>
        </xsd:sequence>
      </xsd:complexType>
    </xsd:element>
    <xsd:element name="TaxCatchAll" ma:index="14" nillable="true" ma:displayName="Taxonomy Catch All Column" ma:description="" ma:hidden="true" ma:list="{febf08fb-9e84-4fba-a089-02199fe3ce7b}" ma:internalName="TaxCatchAll" ma:showField="CatchAllData" ma:web="24f21dc9-2544-497e-a7be-14a14fd2367d">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g D A A B Q S w M E F A A C A A g A V n t T U S f o L l W o A A A A + A A A A B I A H A B D b 2 5 m a W c v U G F j a 2 F n Z S 5 4 b W w g o h g A K K A U A A A A A A A A A A A A A A A A A A A A A A A A A A A A h Y / R C o I w G I V f R X b v 5 l Z J y e + 8 i O 4 S A i G 6 H b p 0 p D P c d L 5 b F z 1 S r 5 B Q V n d d n s N 3 4 D u P 2 x 2 S s a m 9 Q X Z G t T p G F A f I k z p v C 6 X L G P X 2 7 K 9 R w u E g 8 o s o p T f B 2 k S j U T G q r L 1 G h D j n s F v g t i s J C w J K T u k + y y v Z C F 9 p Y 4 X O J f q s i v 8 r x O H 4 k u E M h x S v 6 I b h Z U i B z D W k S n 8 R N h n j A M h P C d u + t n 0 n u R n 8 b A d k j k D e L / g T U E s D B B Q A A g A I A F Z 7 U 1 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W e 1 N R K I p H u A 4 A A A A R A A A A E w A c A E Z v c m 1 1 b G F z L 1 N l Y 3 R p b 2 4 x L m 0 g o h g A K K A U A A A A A A A A A A A A A A A A A A A A A A A A A A A A K 0 5 N L s n M z 1 M I h t C G 1 g B Q S w E C L Q A U A A I A C A B W e 1 N R J + g u V a g A A A D 4 A A A A E g A A A A A A A A A A A A A A A A A A A A A A Q 2 9 u Z m l n L 1 B h Y 2 t h Z 2 U u e G 1 s U E s B A i 0 A F A A C A A g A V n t T U Q / K 6 a u k A A A A 6 Q A A A B M A A A A A A A A A A A A A A A A A 9 A A A A F t D b 2 5 0 Z W 5 0 X 1 R 5 c G V z X S 5 4 b W x Q S w E C L Q A U A A I A C A B W e 1 N 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W c V W L N R B 0 q n R L k 9 8 Y B 1 g w A A A A A C A A A A A A A D Z g A A w A A A A B A A A A A / i p s 5 J 4 m r 7 i E B Z h N s a x 9 X A A A A A A S A A A C g A A A A E A A A A F p z G W Z G y i o h u u 8 i I q q Y t O t Q A A A A B W O k U 3 D I V C 5 K Z x X g U g x z J D f b N W I K k 4 p 4 d 8 O H D 1 a u s 0 D y M q U j 7 5 z W 1 h 4 h b q j e o A j 2 o S f T / n K d K C 7 T 1 p 0 f 1 u D D V l A R 8 r j 0 k H Y p P J A K 3 F A Z e U Q U A A A A 8 W 8 4 V b K + N Z u v 3 7 1 Z x c k S O t 8 w h U U = < / D a t a M a s h u p > 
</file>

<file path=customXml/itemProps1.xml><?xml version="1.0" encoding="utf-8"?>
<ds:datastoreItem xmlns:ds="http://schemas.openxmlformats.org/officeDocument/2006/customXml" ds:itemID="{BF3F0BD5-47AE-4F96-B0D6-7B526E01D762}">
  <ds:schemaRefs>
    <ds:schemaRef ds:uri="24f21dc9-2544-497e-a7be-14a14fd2367d"/>
    <ds:schemaRef ds:uri="http://schemas.openxmlformats.org/package/2006/metadata/core-properties"/>
    <ds:schemaRef ds:uri="http://schemas.microsoft.com/office/2006/documentManagement/types"/>
    <ds:schemaRef ds:uri="http://www.w3.org/XML/1998/namespace"/>
    <ds:schemaRef ds:uri="http://purl.org/dc/terms/"/>
    <ds:schemaRef ds:uri="http://schemas.microsoft.com/office/2006/metadata/properties"/>
    <ds:schemaRef ds:uri="http://purl.org/dc/elements/1.1/"/>
    <ds:schemaRef ds:uri="http://schemas.microsoft.com/office/infopath/2007/PartnerControls"/>
    <ds:schemaRef ds:uri="fd3945dd-9942-4675-a2aa-ba29bd987a6d"/>
    <ds:schemaRef ds:uri="http://purl.org/dc/dcmitype/"/>
  </ds:schemaRefs>
</ds:datastoreItem>
</file>

<file path=customXml/itemProps2.xml><?xml version="1.0" encoding="utf-8"?>
<ds:datastoreItem xmlns:ds="http://schemas.openxmlformats.org/officeDocument/2006/customXml" ds:itemID="{F99A9B62-A334-4A24-8086-C29F670C94B7}">
  <ds:schemaRefs>
    <ds:schemaRef ds:uri="http://schemas.microsoft.com/sharepoint/v3/contenttype/forms"/>
  </ds:schemaRefs>
</ds:datastoreItem>
</file>

<file path=customXml/itemProps3.xml><?xml version="1.0" encoding="utf-8"?>
<ds:datastoreItem xmlns:ds="http://schemas.openxmlformats.org/officeDocument/2006/customXml" ds:itemID="{FEA7C497-5BFB-4C74-8A20-192354C4D0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3945dd-9942-4675-a2aa-ba29bd987a6d"/>
    <ds:schemaRef ds:uri="24f21dc9-2544-497e-a7be-14a14fd23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A6AD4F4-DEA6-4598-8457-18C6BB08A70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9</vt:i4>
      </vt:variant>
      <vt:variant>
        <vt:lpstr>Namngivna områden</vt:lpstr>
      </vt:variant>
      <vt:variant>
        <vt:i4>16</vt:i4>
      </vt:variant>
    </vt:vector>
  </HeadingPairs>
  <TitlesOfParts>
    <vt:vector size="25" baseType="lpstr">
      <vt:lpstr>Info</vt:lpstr>
      <vt:lpstr>Djurhållning</vt:lpstr>
      <vt:lpstr>siffror för djurhållning</vt:lpstr>
      <vt:lpstr>Bevattning - sammanfattning</vt:lpstr>
      <vt:lpstr>Bevattning (1976)</vt:lpstr>
      <vt:lpstr>siffror för bevattning (1976)</vt:lpstr>
      <vt:lpstr>Bevattning (2020)</vt:lpstr>
      <vt:lpstr>siffror för bevattning (2020)</vt:lpstr>
      <vt:lpstr>Övrig vattenanvändning</vt:lpstr>
      <vt:lpstr>Betesvall</vt:lpstr>
      <vt:lpstr>Egna_värden</vt:lpstr>
      <vt:lpstr>Grönsaker_på_friland_samt_bär_och_frukt</vt:lpstr>
      <vt:lpstr>Höstsäd</vt:lpstr>
      <vt:lpstr>Oljeväxter</vt:lpstr>
      <vt:lpstr>Potatis</vt:lpstr>
      <vt:lpstr>Region_1</vt:lpstr>
      <vt:lpstr>Region_2</vt:lpstr>
      <vt:lpstr>Region_3</vt:lpstr>
      <vt:lpstr>Region_4</vt:lpstr>
      <vt:lpstr>Region_5</vt:lpstr>
      <vt:lpstr>Region_6</vt:lpstr>
      <vt:lpstr>Slåttervall</vt:lpstr>
      <vt:lpstr>Sockerbetor</vt:lpstr>
      <vt:lpstr>Vårsäd</vt:lpstr>
      <vt:lpstr>Övriga_grödor</vt:lpstr>
    </vt:vector>
  </TitlesOfParts>
  <Manager/>
  <Company>Jordbruksverket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Carin Hayer</dc:creator>
  <cp:keywords/>
  <dc:description/>
  <cp:lastModifiedBy>Caroline Johnsson</cp:lastModifiedBy>
  <cp:revision/>
  <dcterms:created xsi:type="dcterms:W3CDTF">2013-07-26T06:16:34Z</dcterms:created>
  <dcterms:modified xsi:type="dcterms:W3CDTF">2025-10-17T08:55:07Z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0x010100B0CCC9E26D784D6F908E1908163634B600F2A53EAB8830504F9E8FB2621F3550AA</vt:lpwstr>
  </property>
  <property fmtid="{D5CDD505-2E9C-101B-9397-08002B2CF9AE}" pid="3" name="TaxKeyword">
    <vt:lpwstr/>
  </property>
  <property fmtid="{D5CDD505-2E9C-101B-9397-08002B2CF9AE}" pid="4" name="SamytorVerksamhetsgren">
    <vt:lpwstr/>
  </property>
  <property fmtid="{D5CDD505-2E9C-101B-9397-08002B2CF9AE}" pid="5" name="SamytorAdministrativProcess">
    <vt:lpwstr/>
  </property>
</Properties>
</file>